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575" yWindow="-45" windowWidth="12135" windowHeight="14070" tabRatio="876" activeTab="1"/>
  </bookViews>
  <sheets>
    <sheet name="REKAPITULACIJA FAZAB" sheetId="13" r:id="rId1"/>
    <sheet name="I. Nadvišanje_utrditev površine" sheetId="1" r:id="rId2"/>
    <sheet name="II. Odvodnja in tehnološka voda" sheetId="11" r:id="rId3"/>
    <sheet name="II.a ČN" sheetId="28" r:id="rId4"/>
    <sheet name="III. VODOVOD" sheetId="12" r:id="rId5"/>
    <sheet name="IV.Nadstresnice" sheetId="15" r:id="rId6"/>
    <sheet name="V. El. jaski in KK" sheetId="17" r:id="rId7"/>
    <sheet name="VI.ČN in kanliz. FOV" sheetId="18" r:id="rId8"/>
    <sheet name="VII. GALERIJE PRETRIP" sheetId="23" r:id="rId9"/>
    <sheet name="VIII. EI-PRALNICA" sheetId="29" r:id="rId10"/>
    <sheet name="IX. EI-SVETLOBNI STOLPI" sheetId="30" r:id="rId11"/>
    <sheet name="X. TELEKOMUNIKACIJE" sheetId="27" r:id="rId12"/>
  </sheets>
  <definedNames>
    <definedName name="_xlnm.Print_Area" localSheetId="2">'II. Odvodnja in tehnološka voda'!$A$1:$G$226</definedName>
    <definedName name="_xlnm.Print_Area" localSheetId="4">'III. VODOVOD'!$A$1:$E$157</definedName>
    <definedName name="_xlnm.Print_Area" localSheetId="10">'IX. EI-SVETLOBNI STOLPI'!$A$1:$G$147</definedName>
    <definedName name="_xlnm.Print_Area" localSheetId="6">'V. El. jaski in KK'!$A$1:$G$128</definedName>
    <definedName name="_xlnm.Print_Area" localSheetId="7">'VI.ČN in kanliz. FOV'!$A$1:$F$60</definedName>
    <definedName name="_xlnm.Print_Area" localSheetId="9">'VIII. EI-PRALNICA'!$A$1:$G$124</definedName>
  </definedNames>
  <calcPr calcId="145621"/>
</workbook>
</file>

<file path=xl/calcChain.xml><?xml version="1.0" encoding="utf-8"?>
<calcChain xmlns="http://schemas.openxmlformats.org/spreadsheetml/2006/main">
  <c r="G63" i="27" l="1"/>
  <c r="G61" i="27"/>
  <c r="G59" i="27"/>
  <c r="G57" i="27"/>
  <c r="G49" i="27"/>
  <c r="G36" i="27"/>
  <c r="G34" i="27"/>
  <c r="G32" i="27"/>
  <c r="G30" i="27"/>
  <c r="G28" i="27"/>
  <c r="G26" i="27"/>
  <c r="G24" i="27"/>
  <c r="G22" i="27"/>
  <c r="G19" i="27"/>
  <c r="G17" i="27"/>
  <c r="G14" i="27"/>
  <c r="G12" i="27"/>
  <c r="G65" i="27" s="1"/>
  <c r="B14" i="13" s="1"/>
  <c r="G145" i="30"/>
  <c r="G143" i="30"/>
  <c r="G139" i="30"/>
  <c r="G137" i="30"/>
  <c r="G133" i="30"/>
  <c r="G129" i="30"/>
  <c r="G123" i="30"/>
  <c r="G116" i="30"/>
  <c r="G114" i="30"/>
  <c r="G112" i="30"/>
  <c r="G110" i="30"/>
  <c r="G107" i="30"/>
  <c r="G104" i="30"/>
  <c r="G101" i="30"/>
  <c r="G99" i="30"/>
  <c r="G97" i="30"/>
  <c r="G84" i="30"/>
  <c r="G82" i="30"/>
  <c r="G74" i="30"/>
  <c r="G122" i="29"/>
  <c r="G120" i="29"/>
  <c r="G113" i="29"/>
  <c r="G112" i="29"/>
  <c r="G111" i="29"/>
  <c r="G108" i="29"/>
  <c r="G105" i="29"/>
  <c r="G102" i="29"/>
  <c r="G99" i="29"/>
  <c r="G94" i="29"/>
  <c r="G57" i="29"/>
  <c r="G19" i="29"/>
  <c r="G16" i="29"/>
  <c r="D192" i="23"/>
  <c r="F192" i="23" s="1"/>
  <c r="D185" i="23"/>
  <c r="F185" i="23" s="1"/>
  <c r="D183" i="23"/>
  <c r="F183" i="23" s="1"/>
  <c r="D181" i="23"/>
  <c r="F181" i="23" s="1"/>
  <c r="D179" i="23"/>
  <c r="F179" i="23" s="1"/>
  <c r="D177" i="23"/>
  <c r="F177" i="23" s="1"/>
  <c r="D164" i="23"/>
  <c r="F164" i="23" s="1"/>
  <c r="F166" i="23" s="1"/>
  <c r="D158" i="23"/>
  <c r="F158" i="23" s="1"/>
  <c r="D156" i="23"/>
  <c r="F156" i="23" s="1"/>
  <c r="D154" i="23"/>
  <c r="F154" i="23" s="1"/>
  <c r="D146" i="23"/>
  <c r="F146" i="23" s="1"/>
  <c r="D144" i="23"/>
  <c r="F144" i="23" s="1"/>
  <c r="D142" i="23"/>
  <c r="F142" i="23" s="1"/>
  <c r="D140" i="23"/>
  <c r="F140" i="23" s="1"/>
  <c r="F131" i="23"/>
  <c r="F129" i="23"/>
  <c r="F133" i="23" s="1"/>
  <c r="F26" i="23" s="1"/>
  <c r="D115" i="23"/>
  <c r="F115" i="23" s="1"/>
  <c r="D109" i="23"/>
  <c r="F109" i="23" s="1"/>
  <c r="D107" i="23"/>
  <c r="F107" i="23" s="1"/>
  <c r="D105" i="23"/>
  <c r="F105" i="23" s="1"/>
  <c r="D103" i="23"/>
  <c r="F103" i="23" s="1"/>
  <c r="D101" i="23"/>
  <c r="F101" i="23" s="1"/>
  <c r="G119" i="17"/>
  <c r="G97" i="17"/>
  <c r="G76" i="17"/>
  <c r="G55" i="17"/>
  <c r="F18" i="15"/>
  <c r="F117" i="15"/>
  <c r="D110" i="15"/>
  <c r="F110" i="15" s="1"/>
  <c r="D108" i="15"/>
  <c r="F108" i="15" s="1"/>
  <c r="F112" i="15" s="1"/>
  <c r="D101" i="15"/>
  <c r="F101" i="15" s="1"/>
  <c r="D99" i="15"/>
  <c r="F99" i="15" s="1"/>
  <c r="F103" i="15" s="1"/>
  <c r="F17" i="15" s="1"/>
  <c r="D92" i="15"/>
  <c r="F92" i="15" s="1"/>
  <c r="F94" i="15" s="1"/>
  <c r="F16" i="15" s="1"/>
  <c r="G147" i="30" l="1"/>
  <c r="B13" i="13" s="1"/>
  <c r="G124" i="29"/>
  <c r="B12" i="13" s="1"/>
  <c r="F117" i="23"/>
  <c r="F18" i="23" s="1"/>
  <c r="F148" i="23"/>
  <c r="F27" i="23" s="1"/>
  <c r="F194" i="23"/>
  <c r="F34" i="23" s="1"/>
  <c r="F187" i="23"/>
  <c r="F33" i="23" s="1"/>
  <c r="F35" i="23" s="1"/>
  <c r="F160" i="23"/>
  <c r="F28" i="23" s="1"/>
  <c r="F111" i="23"/>
  <c r="F17" i="23" s="1"/>
  <c r="F119" i="15"/>
  <c r="F19" i="15" s="1"/>
  <c r="F20" i="15"/>
  <c r="F19" i="23" l="1"/>
  <c r="G33" i="17"/>
  <c r="G34" i="17"/>
  <c r="G127" i="17" l="1"/>
  <c r="G126" i="17"/>
  <c r="G121" i="17"/>
  <c r="G38" i="17"/>
  <c r="G37" i="17"/>
  <c r="E31" i="17"/>
  <c r="G31" i="17" s="1"/>
  <c r="G128" i="17" l="1"/>
  <c r="B9" i="13" s="1"/>
  <c r="E123" i="17"/>
  <c r="G123" i="17" s="1"/>
  <c r="F14" i="28" l="1"/>
  <c r="F13" i="28"/>
  <c r="F12" i="28"/>
  <c r="F8" i="28"/>
  <c r="F7" i="28"/>
  <c r="F6" i="28"/>
  <c r="F5" i="28"/>
  <c r="F15" i="28" l="1"/>
  <c r="F19" i="28" s="1"/>
  <c r="F9" i="28"/>
  <c r="F18" i="28" s="1"/>
  <c r="F20" i="28" s="1"/>
  <c r="B6" i="13" s="1"/>
  <c r="C224" i="11" l="1"/>
  <c r="G223" i="11"/>
  <c r="G222" i="11"/>
  <c r="G221" i="11"/>
  <c r="G220" i="11"/>
  <c r="G219" i="11"/>
  <c r="E214" i="11"/>
  <c r="G214" i="11" s="1"/>
  <c r="G213" i="11"/>
  <c r="G212" i="11"/>
  <c r="G211" i="11"/>
  <c r="G210" i="11"/>
  <c r="G209" i="11"/>
  <c r="G208" i="11"/>
  <c r="G207" i="11"/>
  <c r="G206" i="11"/>
  <c r="G205" i="11"/>
  <c r="G204" i="11"/>
  <c r="G203" i="11"/>
  <c r="G201" i="11"/>
  <c r="G200" i="11"/>
  <c r="G199" i="11"/>
  <c r="G198" i="11"/>
  <c r="G197" i="11"/>
  <c r="G196" i="11"/>
  <c r="G193" i="11"/>
  <c r="G192" i="11"/>
  <c r="G191" i="11"/>
  <c r="G190" i="11"/>
  <c r="G188" i="11"/>
  <c r="C179" i="11"/>
  <c r="G178" i="11"/>
  <c r="G177" i="11"/>
  <c r="G176" i="11"/>
  <c r="G175" i="11"/>
  <c r="G174" i="11"/>
  <c r="C170" i="11"/>
  <c r="E167" i="11"/>
  <c r="E166" i="11" s="1"/>
  <c r="G165" i="11"/>
  <c r="G164" i="11"/>
  <c r="G163" i="11"/>
  <c r="G162" i="11"/>
  <c r="G161" i="11"/>
  <c r="C157" i="11"/>
  <c r="G155" i="11"/>
  <c r="G154" i="11"/>
  <c r="G153" i="11"/>
  <c r="G152" i="11"/>
  <c r="G151" i="11"/>
  <c r="G150" i="11"/>
  <c r="C142" i="11"/>
  <c r="G141" i="11"/>
  <c r="G140" i="11"/>
  <c r="G139" i="11"/>
  <c r="G138" i="11"/>
  <c r="G137" i="11"/>
  <c r="G136" i="11"/>
  <c r="G135" i="11"/>
  <c r="G134" i="11"/>
  <c r="G133" i="11"/>
  <c r="G126" i="11"/>
  <c r="G125" i="11"/>
  <c r="G124" i="11"/>
  <c r="G123" i="11"/>
  <c r="G122" i="11"/>
  <c r="G121" i="11"/>
  <c r="G120" i="11"/>
  <c r="G119" i="11"/>
  <c r="G118" i="11"/>
  <c r="G117" i="11"/>
  <c r="G113" i="11"/>
  <c r="G112" i="11"/>
  <c r="G111" i="11"/>
  <c r="G110" i="11"/>
  <c r="G109" i="11"/>
  <c r="G108" i="11"/>
  <c r="G107" i="11"/>
  <c r="G105" i="11"/>
  <c r="G104" i="11"/>
  <c r="G103" i="11"/>
  <c r="G102" i="11"/>
  <c r="G95" i="11"/>
  <c r="G94" i="11"/>
  <c r="G93" i="11"/>
  <c r="G92" i="11"/>
  <c r="G91" i="11"/>
  <c r="G90" i="11"/>
  <c r="G89" i="11"/>
  <c r="G87" i="11"/>
  <c r="G86" i="11"/>
  <c r="G85" i="11"/>
  <c r="C81" i="11"/>
  <c r="G80" i="11"/>
  <c r="G79" i="11"/>
  <c r="G78" i="11"/>
  <c r="G77" i="11"/>
  <c r="G76" i="11"/>
  <c r="G75" i="11"/>
  <c r="G74" i="11"/>
  <c r="G73" i="11"/>
  <c r="G72" i="11"/>
  <c r="G71" i="11"/>
  <c r="G70" i="11"/>
  <c r="G69" i="11"/>
  <c r="G68" i="11"/>
  <c r="G67" i="11"/>
  <c r="G66" i="11"/>
  <c r="G63" i="11"/>
  <c r="G61" i="11"/>
  <c r="G60" i="11"/>
  <c r="G59" i="11"/>
  <c r="G58" i="11"/>
  <c r="G57" i="11"/>
  <c r="G56" i="11"/>
  <c r="G55" i="11"/>
  <c r="G54" i="11"/>
  <c r="G53" i="11"/>
  <c r="G52" i="11"/>
  <c r="G51" i="11"/>
  <c r="G50" i="11"/>
  <c r="G49" i="11"/>
  <c r="G48" i="11"/>
  <c r="C42" i="11"/>
  <c r="G41" i="11"/>
  <c r="G40" i="11"/>
  <c r="G39" i="11"/>
  <c r="G38" i="11"/>
  <c r="G37" i="11"/>
  <c r="G36" i="11"/>
  <c r="G35" i="11"/>
  <c r="G34" i="11"/>
  <c r="G33" i="11"/>
  <c r="G32" i="11"/>
  <c r="G31" i="11"/>
  <c r="G30" i="11"/>
  <c r="G29" i="11"/>
  <c r="C23" i="11"/>
  <c r="G22" i="11"/>
  <c r="G21" i="11"/>
  <c r="G20" i="11"/>
  <c r="G19" i="11"/>
  <c r="G18" i="11"/>
  <c r="G17" i="11"/>
  <c r="G16" i="11"/>
  <c r="G15" i="11"/>
  <c r="G14" i="11"/>
  <c r="G13" i="11"/>
  <c r="G127" i="11" l="1"/>
  <c r="G142" i="11"/>
  <c r="G157" i="11"/>
  <c r="G224" i="11"/>
  <c r="G23" i="11"/>
  <c r="G42" i="11"/>
  <c r="G179" i="11"/>
  <c r="G81" i="11"/>
  <c r="G114" i="11"/>
  <c r="G166" i="11"/>
  <c r="E168" i="11"/>
  <c r="G168" i="11" s="1"/>
  <c r="G215" i="11"/>
  <c r="G167" i="11"/>
  <c r="G129" i="11" l="1"/>
  <c r="G144" i="11"/>
  <c r="G5" i="11" s="1"/>
  <c r="G170" i="11"/>
  <c r="G226" i="11" l="1"/>
  <c r="G6" i="11" s="1"/>
  <c r="G7" i="11" s="1"/>
  <c r="B5" i="13" s="1"/>
  <c r="E155" i="12" l="1"/>
  <c r="C152" i="12"/>
  <c r="E152" i="12" s="1"/>
  <c r="E149" i="12"/>
  <c r="E144" i="12"/>
  <c r="E141" i="12"/>
  <c r="E138" i="12"/>
  <c r="E135" i="12"/>
  <c r="E130" i="12"/>
  <c r="E127" i="12"/>
  <c r="E124" i="12"/>
  <c r="E121" i="12"/>
  <c r="E118" i="12"/>
  <c r="E115" i="12"/>
  <c r="E112" i="12"/>
  <c r="E105" i="12"/>
  <c r="E102" i="12"/>
  <c r="E99" i="12"/>
  <c r="E96" i="12"/>
  <c r="E93" i="12"/>
  <c r="E90" i="12"/>
  <c r="E86" i="12"/>
  <c r="E82" i="12"/>
  <c r="E73" i="12"/>
  <c r="E67" i="12"/>
  <c r="C64" i="12"/>
  <c r="E64" i="12" s="1"/>
  <c r="E61" i="12"/>
  <c r="E58" i="12"/>
  <c r="E55" i="12"/>
  <c r="E52" i="12"/>
  <c r="E49" i="12"/>
  <c r="C36" i="12"/>
  <c r="E36" i="12" s="1"/>
  <c r="C33" i="12"/>
  <c r="C30" i="12"/>
  <c r="E30" i="12" s="1"/>
  <c r="C27" i="12"/>
  <c r="E27" i="12" s="1"/>
  <c r="C22" i="12"/>
  <c r="E22" i="12" s="1"/>
  <c r="C19" i="12"/>
  <c r="E19" i="12" s="1"/>
  <c r="E16" i="12"/>
  <c r="E13" i="12"/>
  <c r="E10" i="12"/>
  <c r="C46" i="12" l="1"/>
  <c r="E46" i="12" s="1"/>
  <c r="E157" i="12"/>
  <c r="E4" i="12" s="1"/>
  <c r="C70" i="12"/>
  <c r="E70" i="12" s="1"/>
  <c r="C39" i="12"/>
  <c r="E33" i="12"/>
  <c r="C43" i="12" l="1"/>
  <c r="E43" i="12" s="1"/>
  <c r="C41" i="12"/>
  <c r="E41" i="12" s="1"/>
  <c r="E74" i="12" l="1"/>
  <c r="E3" i="12" s="1"/>
  <c r="E5" i="12" s="1"/>
  <c r="D86" i="23" l="1"/>
  <c r="F86" i="23" s="1"/>
  <c r="F88" i="23" s="1"/>
  <c r="D80" i="23"/>
  <c r="F80" i="23" s="1"/>
  <c r="D78" i="23"/>
  <c r="F78" i="23" s="1"/>
  <c r="D76" i="23"/>
  <c r="F76" i="23" s="1"/>
  <c r="D68" i="23"/>
  <c r="F68" i="23" s="1"/>
  <c r="D66" i="23"/>
  <c r="F66" i="23" s="1"/>
  <c r="D64" i="23"/>
  <c r="F64" i="23" s="1"/>
  <c r="D62" i="23"/>
  <c r="F62" i="23" s="1"/>
  <c r="F53" i="23"/>
  <c r="F51" i="23"/>
  <c r="F13" i="23" l="1"/>
  <c r="F29" i="23"/>
  <c r="F30" i="23" s="1"/>
  <c r="F21" i="23" s="1"/>
  <c r="F55" i="23"/>
  <c r="F10" i="23" s="1"/>
  <c r="F82" i="23"/>
  <c r="F12" i="23" s="1"/>
  <c r="F70" i="23"/>
  <c r="F11" i="23" s="1"/>
  <c r="F14" i="23" l="1"/>
  <c r="F5" i="23" s="1"/>
  <c r="F3" i="23" s="1"/>
  <c r="B11" i="13" s="1"/>
  <c r="B60" i="18"/>
  <c r="F59" i="18"/>
  <c r="F58" i="18"/>
  <c r="F57" i="18"/>
  <c r="F56" i="18"/>
  <c r="F55" i="18"/>
  <c r="F54" i="18"/>
  <c r="F53" i="18"/>
  <c r="F52" i="18"/>
  <c r="F51" i="18"/>
  <c r="F50" i="18"/>
  <c r="B46" i="18"/>
  <c r="F45" i="18"/>
  <c r="F44" i="18"/>
  <c r="F43" i="18"/>
  <c r="F42" i="18"/>
  <c r="F41" i="18"/>
  <c r="F40" i="18"/>
  <c r="F39" i="18"/>
  <c r="F37" i="18"/>
  <c r="F36" i="18"/>
  <c r="F34" i="18"/>
  <c r="B29" i="18"/>
  <c r="F28" i="18"/>
  <c r="F27" i="18"/>
  <c r="F26" i="18"/>
  <c r="F25" i="18"/>
  <c r="F24" i="18"/>
  <c r="B19" i="18"/>
  <c r="F18" i="18"/>
  <c r="F17" i="18"/>
  <c r="F16" i="18"/>
  <c r="F15" i="18"/>
  <c r="F14" i="18"/>
  <c r="F19" i="18" l="1"/>
  <c r="F4" i="18" s="1"/>
  <c r="F46" i="18"/>
  <c r="F6" i="18" s="1"/>
  <c r="F30" i="18"/>
  <c r="F5" i="18" s="1"/>
  <c r="F60" i="18"/>
  <c r="F7" i="18" s="1"/>
  <c r="F8" i="18" l="1"/>
  <c r="B10" i="13" s="1"/>
  <c r="AN52" i="17"/>
  <c r="AN51" i="17"/>
  <c r="AN50" i="17"/>
  <c r="AN49" i="17"/>
  <c r="AN48" i="17"/>
  <c r="AN47" i="17"/>
  <c r="AN46" i="17"/>
  <c r="AN45" i="17"/>
  <c r="AN44" i="17"/>
  <c r="AN43" i="17"/>
  <c r="AN54" i="17" s="1"/>
  <c r="AN42" i="17"/>
  <c r="AN41" i="17"/>
  <c r="AN55" i="17" l="1"/>
  <c r="D76" i="15" l="1"/>
  <c r="F76" i="15" s="1"/>
  <c r="D74" i="15"/>
  <c r="F74" i="15" s="1"/>
  <c r="D68" i="15"/>
  <c r="F68" i="15" s="1"/>
  <c r="D66" i="15"/>
  <c r="F66" i="15" s="1"/>
  <c r="D64" i="15"/>
  <c r="F64" i="15" s="1"/>
  <c r="D62" i="15"/>
  <c r="F62" i="15" s="1"/>
  <c r="D60" i="15"/>
  <c r="F60" i="15" s="1"/>
  <c r="D58" i="15"/>
  <c r="F58" i="15" s="1"/>
  <c r="D50" i="15"/>
  <c r="F50" i="15" s="1"/>
  <c r="D48" i="15"/>
  <c r="F48" i="15" s="1"/>
  <c r="D46" i="15"/>
  <c r="F46" i="15" s="1"/>
  <c r="D44" i="15"/>
  <c r="F44" i="15" s="1"/>
  <c r="F35" i="15"/>
  <c r="F33" i="15"/>
  <c r="F78" i="15" l="1"/>
  <c r="F12" i="15" s="1"/>
  <c r="F37" i="15"/>
  <c r="F9" i="15" s="1"/>
  <c r="F52" i="15"/>
  <c r="F10" i="15" s="1"/>
  <c r="F70" i="15"/>
  <c r="F11" i="15" s="1"/>
  <c r="F13" i="15" l="1"/>
  <c r="B8" i="13" s="1"/>
  <c r="B7" i="13"/>
  <c r="G54" i="1"/>
  <c r="G55" i="1" l="1"/>
  <c r="G53" i="1"/>
  <c r="G52" i="1"/>
  <c r="G51" i="1"/>
  <c r="G50" i="1"/>
  <c r="G49" i="1"/>
  <c r="G48" i="1"/>
  <c r="G67" i="1" l="1"/>
  <c r="G12" i="1"/>
  <c r="G32" i="1" l="1"/>
  <c r="C61" i="1" l="1"/>
  <c r="G60" i="1"/>
  <c r="G59" i="1"/>
  <c r="G58" i="1"/>
  <c r="G57" i="1"/>
  <c r="G47" i="1"/>
  <c r="G46" i="1"/>
  <c r="G45" i="1"/>
  <c r="G44" i="1"/>
  <c r="G43" i="1"/>
  <c r="G42" i="1"/>
  <c r="G41" i="1"/>
  <c r="G65" i="1"/>
  <c r="G66" i="1"/>
  <c r="G68" i="1"/>
  <c r="C69" i="1"/>
  <c r="G61" i="1" l="1"/>
  <c r="G69" i="1"/>
  <c r="G33" i="1" l="1"/>
  <c r="G15" i="1" l="1"/>
  <c r="G11" i="1"/>
  <c r="G34" i="1"/>
  <c r="C37" i="1" l="1"/>
  <c r="G36" i="1"/>
  <c r="G35" i="1"/>
  <c r="G31" i="1"/>
  <c r="G30" i="1"/>
  <c r="C26" i="1"/>
  <c r="G25" i="1"/>
  <c r="G24" i="1"/>
  <c r="G23" i="1"/>
  <c r="G22" i="1"/>
  <c r="G21" i="1"/>
  <c r="C17" i="1"/>
  <c r="G16" i="1"/>
  <c r="G14" i="1"/>
  <c r="G13" i="1"/>
  <c r="G10" i="1"/>
  <c r="G9" i="1"/>
  <c r="G26" i="1" l="1"/>
  <c r="G17" i="1"/>
  <c r="G37" i="1"/>
  <c r="G71" i="1" l="1"/>
  <c r="B4" i="13" l="1"/>
  <c r="B15" i="13" l="1"/>
</calcChain>
</file>

<file path=xl/sharedStrings.xml><?xml version="1.0" encoding="utf-8"?>
<sst xmlns="http://schemas.openxmlformats.org/spreadsheetml/2006/main" count="1979" uniqueCount="768">
  <si>
    <t xml:space="preserve"> </t>
  </si>
  <si>
    <t>Opombe:</t>
  </si>
  <si>
    <t>EM</t>
  </si>
  <si>
    <t>Količina</t>
  </si>
  <si>
    <t>Cena</t>
  </si>
  <si>
    <t>PREDDELA</t>
  </si>
  <si>
    <t>kos</t>
  </si>
  <si>
    <t>m1</t>
  </si>
  <si>
    <t>m2</t>
  </si>
  <si>
    <t>ZEMELJSKA DELA</t>
  </si>
  <si>
    <t>m3</t>
  </si>
  <si>
    <t>Izdelava bankine iz drobljenca široke do 1.0 m</t>
  </si>
  <si>
    <t>GRADBENA DELA in OBRTNIŠKA DELA</t>
  </si>
  <si>
    <t xml:space="preserve">Postavitev in zavarovanje prečnih profilov v ravninskem terenu , dolžina profilov 185 m </t>
  </si>
  <si>
    <t>Projektantski nadzor</t>
  </si>
  <si>
    <t>ur</t>
  </si>
  <si>
    <t>Izdelava tankoslojne prečne in ostalih označb z enokomponentno belo barvo, strojno deb. plasti suhe snovi 250 mikrometrov, perle 250 g/m2,  površina označb do 0.5 m2 (oštevilčenje skladiščnih boksov)</t>
  </si>
  <si>
    <t xml:space="preserve">Izdelava tankoslojne označbe z enokomponentno belo barvo, strojno deb. plasti suhe snovi 250 mikrometrov, perle 250 g/m2, širine 12 cm </t>
  </si>
  <si>
    <t>pav</t>
  </si>
  <si>
    <t>Priprava in organizacija gradbišča z vsemi objekti, instalacijami, oznakami gradbišč, zagotovitev varnostnih in higiensko tehničnih pogojev, začasnih transportnih poti ter kasnejša odstranitev vseh objektov in vzpostavitev prvotnega stanja na uporabljenih površinah;  pavšal</t>
  </si>
  <si>
    <t>Znesek</t>
  </si>
  <si>
    <t>Cena / EM</t>
  </si>
  <si>
    <t xml:space="preserve">PROMETNA SIGNALIZACIJA IN OPREMA </t>
  </si>
  <si>
    <t>Zakoličba osi v ravninskem terenu z zavarovanjem</t>
  </si>
  <si>
    <t>Ureditev planuma izkopa (kjer se odstranjujejo obstoječe plasti)</t>
  </si>
  <si>
    <t>Postavka</t>
  </si>
  <si>
    <t>Široki izkop zemljine  3.ktg (tampon)  strojno z nakladanjem</t>
  </si>
  <si>
    <t>Obnova in zavarovanje zakoličbe trase komunalnih vodov v ravninskem terenu</t>
  </si>
  <si>
    <t>Postavitev in zavarovanje prečnega profila za komunalne vode v ravninskem terenu</t>
  </si>
  <si>
    <t>Zakoličba križanj kanalizacije z ostalimi komunalnimi vodi</t>
  </si>
  <si>
    <t xml:space="preserve">m1 </t>
  </si>
  <si>
    <t>Črpanje vode za zavarovanje gradbene jame 6-15 l/s</t>
  </si>
  <si>
    <t>PRIPRAVLJALNA DELA</t>
  </si>
  <si>
    <t>Izkop vezljive zemljine/zrnate kamnine – 3. kategorije za temelje, kanalske rove, prepuste, jaške in drenaže – ročno</t>
  </si>
  <si>
    <t>Ročno planiranje in strojno utrjevanje dna gradbene jame</t>
  </si>
  <si>
    <t>Zasipanje kanala z materialom iz izkopa (ustreznost materiala potrdi gradbeni nadzor oz. nadzorni geomehanik). Komprimiranje v plasteh po 20 cm, stopnja komprimacije skladno z načrtom platoja (95-97% SPP).</t>
  </si>
  <si>
    <t>Zasipanje kanala s tamponskim materialom skupaj z dobavo in transportom materiala. Komprimiranje v plasteh po 20 cm, stopnja komprimacije skladno z načrtom platoja (95-97% SPP).</t>
  </si>
  <si>
    <t>Zasipanje kanala z zrnato kamnino – 3. kategorije -ročno</t>
  </si>
  <si>
    <t>Nakladanje in odvoz odvečnega materiala na deponijo z nakladanjem, razkladanjem in razplaniranjem, vključno s stroški deponije.</t>
  </si>
  <si>
    <t>Opomba za kanalete:</t>
  </si>
  <si>
    <t>Opomba za jaške:</t>
  </si>
  <si>
    <t xml:space="preserve">Dobava in vgradnja lovilca olj z bypassom po standardu SIST EN 858-1 skladno z navodili proizvajalca. Pretok skozi lovilec olj 50 l/s, pretok skozi bypass 500 l/s. V postavki upoštevati tudi sidranje lovilca na AB ploščo proti vzgonu in podaljšanje nastavkov za vstopni odprtini iz AP podaljškov dolžine cca. 1,5 m. </t>
  </si>
  <si>
    <t>ZAKLJUČNA DELA</t>
  </si>
  <si>
    <t>Pregled in čiščenje kanala po končani izgradnji</t>
  </si>
  <si>
    <t>m</t>
  </si>
  <si>
    <t xml:space="preserve">Preskus tesnosti cevi premera do 20 cm  </t>
  </si>
  <si>
    <t xml:space="preserve">Preskus tesnosti cevi premera do 21 do 50 cm  </t>
  </si>
  <si>
    <t xml:space="preserve">Preskus tesnosti cevi premera nad 50 cm  </t>
  </si>
  <si>
    <t>Preizkus vodotesnosti jaškov</t>
  </si>
  <si>
    <t>Preizkus vodotesnosti peskolovov</t>
  </si>
  <si>
    <t>Geodetski posnetek izvedenega stanja in vnos v kataster komunalnih vodov</t>
  </si>
  <si>
    <t>km</t>
  </si>
  <si>
    <t>Izdelava projektne dokumentacije za projekt izvedenih del</t>
  </si>
  <si>
    <t>Izdelava projektne dokumentacije za vzdrževanje in obratovanje</t>
  </si>
  <si>
    <t>Geomehanski nadzor</t>
  </si>
  <si>
    <t>Nadzor strokovnega delavca upravljalca posameznega komunalnega voda</t>
  </si>
  <si>
    <t>Dobava in vgraditev predfabriciranih dvignjenih  robnikov iz cementnega betona s prerezom 25/15 cm na betonsko posteljico C12/15</t>
  </si>
  <si>
    <t>Izdelava jaška iz armiranega poliestra za priključne cevi do DN 600 mm, krožnega prereza s premerom 100 cm, globokega 1,5 do 2,0 m</t>
  </si>
  <si>
    <t>Izdelava jaška iz armiranega poliestra, krožnega prereza s premerom 100 cm za priključne cevi do DN 600 mm, globokega 2,0 do 2,5 m</t>
  </si>
  <si>
    <t>Zasipanje lovilca olj s prodcem granulacije 3-20 mm skupaj z dobavo in transportom materiala. Komprimiranje v plasteh po 20 cm.</t>
  </si>
  <si>
    <r>
      <t>Vgraditev nasipov</t>
    </r>
    <r>
      <rPr>
        <sz val="9"/>
        <rFont val="Arial Narrow"/>
        <family val="2"/>
        <charset val="238"/>
      </rPr>
      <t xml:space="preserve"> (uporabi se izkopan uporaben material)</t>
    </r>
  </si>
  <si>
    <t>Izdelava nevezane nosilne plasti enakomerno zrnatega drobljenca D32 iz kamnine v debelini plasti 15 cm, sestava zmesi kamnitih zrn 0/31 mm (upoštevati TSC 06.200:2003)</t>
  </si>
  <si>
    <t>Dobava in vgraditev geotekstilije za ločilno plast, natezna trdnost 28 kN/m (npr.: Polyfelt TS 80)</t>
  </si>
  <si>
    <t>Odstranitev obstoječega LTŽ kanalskega pokrova ali rešetk ter transport in deponiranje na končno lokacijo v razdalji do 5 km.</t>
  </si>
  <si>
    <t>Opomba za zemeljska dela:</t>
  </si>
  <si>
    <t xml:space="preserve">Zemeljska dela so upoštevana v območju do nivoja obstoječega terena oz. do spodnje plasti projektirane betonske stabilizacije. Zemeljska dela nad tem nivojem so upoštevana pri izvedbi platoja. </t>
  </si>
  <si>
    <t>Izdelava peščene posteljice kot podlaga za montažo lovilca olj v deb 20 - 50 cm, s središčnim kotom naleganja 90 st iz peska 0-4 mm, vse obvito s PP filcem 250 g/m2 (skupaj cca 55 m2)</t>
  </si>
  <si>
    <t xml:space="preserve">pri jaških upoštevati tudi dodatna zemeljska dela, betonski podstavek, izdelano muldo in vse nastavke za priključne cevi do DN 600 mm. </t>
  </si>
  <si>
    <t>Dobava in vgraditev pokrova krožnega prereza s premerom 600 mm iz duktilne litine z nosilnostjo 600 kN, vgrajen na standarden predfabriciran AB obroč Dz/Dn=1220/600 mm, debeline 20 cm z možnostjo zaklepa in protihrupnim vložkom. Uporabi se beton  kakovosti najmanj C37/45 - XC4, XS 3, XF 4, PV-II, in armira z armaturo B500B</t>
  </si>
  <si>
    <t>Dobava in vgraditev razbremenilne AB plošče AxB=1,65/1,65 m deb 26 cm z okroglo odprtino DN 1040 mm . Uporabi se beton  kakovosti najmanj C30/37 - XC4, XS 3, XF 4, PV-II, in armira z armaturo B500B ( 87kg) in MAG 500/560 Q335 ( 14 kg)</t>
  </si>
  <si>
    <t>Dobava in vgraditev pokrova krožnega prereza s premerom 600 mm iz duktilne litine z nosilnostjo 600 kN, vgrajen na standarden predfabriciran AB obroč Dz/Dn=1000/600 mm, debeline 20 cm z možnostjo zaklepa in protihrupnim vložkom. Uporabi se beton  kakovosti najmanj C37/45 - XC4, XS 3, XF 4, PV-II, in armira z armaturo B500B</t>
  </si>
  <si>
    <t>Utrditev jarka s kamnom d35 cm na podložni plasti iz cementnega betona C16/20 debeline 15 cm</t>
  </si>
  <si>
    <t>Rezkanje asfaltnih plasti v debelini 7 cm ter odvoz na lokalno deponijo v neposredni bližini (za ponovno uporabo v cementni stabilizaciji)</t>
  </si>
  <si>
    <t>Izdelava s cementom stabilizirane  nosilne plasti drobljenca, maksimalno zrno je 32 mm, v debelini plasti  do 20 cm, delež cementa je min 50 kg/m3 (upoštevati TSC 06.320:2001)</t>
  </si>
  <si>
    <t xml:space="preserve">Izdelava nosilne plasti bituminizirane zmesi AC 32 base B 50-70 A2 v debelini 12 cm </t>
  </si>
  <si>
    <t>VOZIŠČNA KONSTRUKCIJA</t>
  </si>
  <si>
    <t>Izdelava s cementom stabilizirane  nosilne plasti iz izkopanega materiala in rezkanca (manjko materiala (ca 40%) je iz drobljenca, maksimalno zrno je 32 mm), v debelini plasti do 20 cm, delež cementa je min 50 kg/m3 (upoštevati TSC 06.320:2001)</t>
  </si>
  <si>
    <t>Rezanje  asfaltnih plasti s talno diamantno žago, debelina od 4-10 cm</t>
  </si>
  <si>
    <t>Izdelava kanalizacije iz cevi iz polivinilklorida premera 200 mm, na podložno plast iz cementnega betona ter polno obbetoniranje cevi z betonom C30/37 - XC4,  XS 3, , PV-II</t>
  </si>
  <si>
    <t>Izdelava kanalizacije iz cevi iz polivinilklorida premera 315 mm, na podložno plast iz cementnega betona ter polno obbetoniranje cevi z betonom C30/37 - XC4,  XS 3, , PV-II</t>
  </si>
  <si>
    <t>Dobava, stikovanje in polaganje fazonskih kosov in spojk iz polivinilklorida na podložno plast iz cementnega betona ter polno obbetoniranje z betonom C30/37 - XC4, XS 3, , PV-II</t>
  </si>
  <si>
    <t>Izdelava kanalizacije iz cevi iz polivinilklorida premera 500 mm, na podložno plast iz cementnega betona ter polno obbetoniranje cevi z betonom C30/37 - XC4,  XS 3, , PV-II</t>
  </si>
  <si>
    <t>Izdelava kanalizacije iz cevi iz polivinilklorida premera 630 mm, na podložno plast iz cementnega betona ter polno obbetoniranje cevi z betonom C30/37 - XC4,  XS 3, , PV-II</t>
  </si>
  <si>
    <t>Obbetoniranje jaškov iz armiranega poliestra proti vzgonu z betonom C30/37 - XC4, XD 3, XS 3, , PV-II (upoštevati tudi opaže)</t>
  </si>
  <si>
    <t>Rezkanje asfaltnih plasti v debelini 16 cm ter odvoz na lokalno deponijo v neposredni bližini (za ponovno uporabo v cementni stabilizaciji); porušitev klančine zgrajene v fazi A (ob tirih)</t>
  </si>
  <si>
    <t>Demontaža ograje iz žične mreže, višine 2.0 m (odstranitev in odvoz na deponijo)</t>
  </si>
  <si>
    <t>Odstranitev in deponiranje za ponovno uporabo  obstoječega prometnega znaka na betonskem podstavku (znak stop in Andrejev križ)</t>
  </si>
  <si>
    <t>Prestavitev betonske varnostne ograje postavljene  fazi A na novo lokacijo</t>
  </si>
  <si>
    <t>Dobava in zabijanje kolov PAP-40/40, komplet z vsemi pripravljalnimi deli (za en temelj 64 m)</t>
  </si>
  <si>
    <t>Rezanje asfalta (za en temelj 24 m)</t>
  </si>
  <si>
    <t>Planiranje in utrditev zemeljskega planuma  v natančnosti ±3 cm (za en temelj 25 m2)</t>
  </si>
  <si>
    <t>Dobava in polaganje filca (za en temelj 25 m2)</t>
  </si>
  <si>
    <t>kg</t>
  </si>
  <si>
    <t>Montaža in demontaža opaža vseh
elementov (za en temelj 19 m2)</t>
  </si>
  <si>
    <t>Dobava in polaganje armature- palice vseh
profilov (za en temelj 1350 kg)</t>
  </si>
  <si>
    <t>Izdelava tamponske blazine debeline 50 cm, z utrjevanjem v plasteh po 25 cm, vključno z
dobavo materiala. (za en temelj 12,5 m3)</t>
  </si>
  <si>
    <t>Strojni izkop gradbene jame do globine 120 cm v terenu III.ktg., z odvozom materiala
na deponijo (za en temelj 43 m3)</t>
  </si>
  <si>
    <t>Odstranitev betona na glavah kolov po zabijanju v dolžini cca 80 cm (za en temelj 0,5 m3)</t>
  </si>
  <si>
    <t>Dobava in vgraditev podložnega betona MB
15 v debelini 5 cm (za en temelj 1 m3)</t>
  </si>
  <si>
    <t>Dobava in vgraditev betona MB 30 prereza
0,60 m3/m2 v vse nosilne elemente
(za en temelj 15 m3)</t>
  </si>
  <si>
    <r>
      <t>Dobava in vgraditev Stigmafleks cevi 3x</t>
    </r>
    <r>
      <rPr>
        <sz val="10"/>
        <rFont val="Symbol"/>
        <family val="1"/>
        <charset val="2"/>
      </rPr>
      <t>f</t>
    </r>
    <r>
      <rPr>
        <sz val="10"/>
        <rFont val="Swis721 Cn BT"/>
        <family val="2"/>
      </rPr>
      <t>125 mm v armiranobetonski temelj v
skupni dolžini (za en temelj 16 m)</t>
    </r>
  </si>
  <si>
    <r>
      <t>Dobava in vgraditev Stigmafleks cevi 7x</t>
    </r>
    <r>
      <rPr>
        <sz val="10"/>
        <rFont val="Symbol"/>
        <family val="1"/>
        <charset val="2"/>
      </rPr>
      <t>f</t>
    </r>
    <r>
      <rPr>
        <sz val="10"/>
        <rFont val="Swis721 Cn BT"/>
        <family val="2"/>
      </rPr>
      <t>110 mm v armiranobetonski temelj v skupni dolžini (za en temelj 24 m)</t>
    </r>
  </si>
  <si>
    <r>
      <t xml:space="preserve">Dobava, izdelava in montaža unikatnega jeklenega zaščitnega ogrodja (kletke) za mehansko zaščito stikalnega bloka nameščenega na temelj svetilnega stebra. Ogrodje je zvarjeno iz cevastih profilov </t>
    </r>
    <r>
      <rPr>
        <sz val="10"/>
        <rFont val="Symbol"/>
        <family val="1"/>
        <charset val="2"/>
      </rPr>
      <t>f</t>
    </r>
    <r>
      <rPr>
        <sz val="10"/>
        <rFont val="Swis721 Cn BT"/>
        <family val="2"/>
      </rPr>
      <t>133/5 mm in je privarjeno na štiri sidrne plošče 200/200/10 mm, ki se predhodno vbetonirajo v temelj. Jeklena konstrukcija je antikorozijsko zaščitena z osnovnimi premazi in finalnim opleskom za označevanje ovir
(rdeče/belo) v skupni debelini 180 mikronov
(za en temelj 400 kg); detajl po načrtu 3.1  NAČRT UTRDITVE PLATOJA S PRALNICO KONTEJNERJEV, št. 11-0448/FAZA B/C, maj 2015</t>
    </r>
  </si>
  <si>
    <t>RUŠENJE SVETLOBNIH STOLPOV</t>
  </si>
  <si>
    <t>Rezanje asfalta z diamantno žago  v debelini  od 6 do 12 cm</t>
  </si>
  <si>
    <t>Porušitev in odstranitev asfaltnih plasti v debelini 6-12 cm ter odvoz na lokalno deponijo v neposredni bližini (za ponovno uporabo v cementni stabilizaciji)</t>
  </si>
  <si>
    <t>Rušenje obst. polno obbetoniranih cevi iz PVC DN 300 vključno s prevozom in stroški deponije</t>
  </si>
  <si>
    <t>Rušenje obst. polno obbetoniranih cevi iz PVC DN 400 vključno s prevozom in stroški deponije</t>
  </si>
  <si>
    <t>Strojni opaženi izkop materiala III. - IV. ktg za temelje, kanalske rove, prepuste, jaške in drenaže, globine od 2-3 m (upošteva se samo neto izkop, glede na svetlo širino izkopa).</t>
  </si>
  <si>
    <t>Strojni neopaženi izkop materiala III. - IV. ktg za temelje, kanalske rove, prepuste, jaške in drenaže, globine do 2,5 m</t>
  </si>
  <si>
    <t>Strojni neopaženi izkop materiala III. - IV. ktg za temelje, kanalske rove, prepuste, jaške in drenaže, globine 2,0 do 5,0 m (poglobitev gradbene jame za vgradnjo lovilca olj, črpališča, usedalnika)</t>
  </si>
  <si>
    <t>Razpiranje gradbene jame kanala z že sestavljenimi (varovalni) opaži, za višine izkopa do 2-3 m. Obračun po tekočem metru kanalizacije.</t>
  </si>
  <si>
    <t xml:space="preserve">Izdelava (dobava in vgradnja) kanalet z LTŽ rešetko z regami nazivne širine 150 mm, raz. C 250 KN s svetlo višino min. 20 cm, z obbetoniranjem po navodilih proizvajalca </t>
  </si>
  <si>
    <t>Dobava in vgradnja predfrabiciranega peskolova iz betona armiranega z vlakni, obremenitveni razred F900 ( certifikat CE) s pocinkanim okvirjem in brezvijačnim sistemom pritrjevanja rešetk..  Peskolov mora biti kompatibilen za spajanje z izbranim sistemom kanalet in se vgradi po navodilih proizvajalca</t>
  </si>
  <si>
    <t>Izdelava kanalizacije iz cevi iz polivinilklorida premera 160 mm, na podložno plast iz cementnega betona ter polno obbetoniranje cevi z betonom C30/37 - XC4,  XS 3, , PV-II</t>
  </si>
  <si>
    <t>Izdelava kanalizacije iz cevi iz polivinilklorida premera 250 mm, na podložno plast iz cementnega betona ter polno obbetoniranje cevi z betonom C30/37 - XC4,  XS 3, , PV-II</t>
  </si>
  <si>
    <t>koleno PVC d160-45°</t>
  </si>
  <si>
    <t>Izdelava jaška iz armiranega poliestra za priključne cevi do DN 600 mm, krožnega prereza s premerom 800 cm, globokega 1,0 do 1,5 m</t>
  </si>
  <si>
    <t>Izdelava jaška iz armiranega poliestra, krožnega prereza s premerom 100 cm za priključne cevi do DN 600 mm, globokega 2,5 do 3.0 m</t>
  </si>
  <si>
    <t>Dobava in vgraditev razbremenilne AB plošče AxB=1,66/1,66 m deb 26 cm z okroglo odprtino DN 850 mm . Uporabi se beton  kakovosti najmanj C30/37 - XC4, XS 3, XF 4, PV-II, in armira z armaturo B500B ( 87kg) in MAG 500/560 Q335 ( 14 kg)</t>
  </si>
  <si>
    <t>Izdelava AB plošče dimenzij DxŠ=2,90 x 1,60 m, debeline 26 cm z dvema okroglima odprtinama DN 820 mm iz betona C30/37 - XC4, XS 3 , PV-II. Plošča se armira z armaturnimi mrežami MAG 500/560,Q 335 ( 30 kg) in B500B (140 kg)</t>
  </si>
  <si>
    <t>Izdelava klasične izpustne glave na PVC cevi d 630</t>
  </si>
  <si>
    <t xml:space="preserve">kos </t>
  </si>
  <si>
    <t xml:space="preserve">Izdelava kanalet z LTŽ rešetko z regami nazivne širine 150 mm, raz. B 125 KN s svetlo višino min. 15 cm, z obbetoniranjem po navodilih proizvajalca </t>
  </si>
  <si>
    <t>Izdelava kanalizacije iz cevi iz polivinilklorida premera 160 mm SN 8, na podložno plast iz cementnega betona ter polno obbetoniranje cevi z betonom C30/37 - XC4,  XS 3, , PV-II</t>
  </si>
  <si>
    <t>4.1.</t>
  </si>
  <si>
    <t>koleno PVC d160-30°</t>
  </si>
  <si>
    <t>,</t>
  </si>
  <si>
    <t>lovilna košara s podaljšanim ročajem za lovljenje večjih nečistoč</t>
  </si>
  <si>
    <t>črpališče skupaj</t>
  </si>
  <si>
    <t>Tablasta zidna zapornica ( npr. Safox CP4- M-150)            -z globino vgradnje 1200 mm, višino dviga 150 mm, s 3 stranskimi okvirji, vretenom in vodilom, vse iz INOX materiala</t>
  </si>
  <si>
    <t>odcep PVC d 160/160 - 87°</t>
  </si>
  <si>
    <t>PVC vmesni kos d 160, l= 250 mm</t>
  </si>
  <si>
    <t>PVC vmesni kos d 160, l= 500 mm</t>
  </si>
  <si>
    <t>PVC drsna spojka d 160 mm</t>
  </si>
  <si>
    <t xml:space="preserve">PVC d160 lok 87° </t>
  </si>
  <si>
    <t>zaščitna cev PE 80 d90-8,5</t>
  </si>
  <si>
    <t>Izdelava jaška iz armiranega poliestra ,krožnega prereza s premerom 800 cm, globokega 1,5 do 2,0 m</t>
  </si>
  <si>
    <t xml:space="preserve">krogelni zasun DN 25 z dvojno vložno spojko 1" + alkaten spojko 1" </t>
  </si>
  <si>
    <t>alkaten enojna spojka 1"</t>
  </si>
  <si>
    <t>alkaten dvojna spojka 1"</t>
  </si>
  <si>
    <t>odcepni kos 1" - 1" z dvojno vložno spojko in objemko 1"</t>
  </si>
  <si>
    <t>krogelna izpustna pipa 1" z objemko in dvojno vložno spojko 1"</t>
  </si>
  <si>
    <t>skupaj</t>
  </si>
  <si>
    <r>
      <t>Dobava in vgraditev Stigmafleks cevi 2x</t>
    </r>
    <r>
      <rPr>
        <sz val="10"/>
        <rFont val="Symbol"/>
        <family val="1"/>
        <charset val="2"/>
      </rPr>
      <t>f</t>
    </r>
    <r>
      <rPr>
        <sz val="10"/>
        <rFont val="Swis721 Cn BT"/>
        <family val="2"/>
      </rPr>
      <t>80 mm v armiranobetonski temelj v skupni dolžini (za en temelj 7 m)</t>
    </r>
  </si>
  <si>
    <t>Izdelava ponikovalnice iz BC premera 800 mm pokrovom iz NL z nosilnostjo C -250 KN in razbremenilno ploščo  C25/30</t>
  </si>
  <si>
    <t>15.1</t>
  </si>
  <si>
    <t xml:space="preserve">Nadvišanje obstoječih jaškov premera 800 mm   z AB cevjo DN 800 mm višine do 0,8 m ( vgradnja razbremenilne plošče AB dim 1,66/1,66 kot pri tč. 21  in vgradnja novega pokrova dim. 600 mm iz duktilne litine z nosilnostjo 600kN ( razred E) kot pri tč. 20) </t>
  </si>
  <si>
    <t>Delilni jašek dim  800/800 višine 1600 mm z dvodelnim pokrovom z demontažno prečko in okvirjem iz NL z nosilnostjo C -250 KN</t>
  </si>
  <si>
    <t xml:space="preserve"> Nadvišanje/utrditev površine SKUPAJ</t>
  </si>
  <si>
    <t>I. Nadvišanje/ utrditev površine</t>
  </si>
  <si>
    <t>REKAPITULACIJA GRADBENIH IN OBRTNIŠKIH DEL</t>
  </si>
  <si>
    <t>GRADBENA DELA</t>
  </si>
  <si>
    <t>BETONSKA  DELA</t>
  </si>
  <si>
    <t>TESARSKA DELA</t>
  </si>
  <si>
    <t xml:space="preserve">SKUPAJ GRADBENA DELA </t>
  </si>
  <si>
    <t>OBRTNIŠKA DELA</t>
  </si>
  <si>
    <t>KROVSKA DELA</t>
  </si>
  <si>
    <t xml:space="preserve">KLEPARSKA DELA </t>
  </si>
  <si>
    <t>KLJUČAVNIČARSKA DELA</t>
  </si>
  <si>
    <t>TUJE STORITVE</t>
  </si>
  <si>
    <t xml:space="preserve">SKUPAJ OBRTNIŠKA DELA </t>
  </si>
  <si>
    <t>Splošno:</t>
  </si>
  <si>
    <t>Gradbeni proizvodi in inštalacije morajo biti ekološko neoporečni in higiensko ustrezni. Vsa dela morajo biti izvedena pravilno in po pravilih stroke. Izvajalec je dolžan pri sestavi ponudbe upoštevati vse grafične in tekstualne dele projekta. V primeru tiskarskih napak in neskladij med popisom, tekstualnim in grafičnim delom projekta  je dolžan izvajalec pred izdelavo ponudbe na to opozoriti projektanta pred odajo ponudbe. Ponudnik je dolžan pri ponudbi upoštevati vse povezane stroške, ki so potrebni za tehnično pravilno izvedbo del, ki jih ponuja v izvedbo.</t>
  </si>
  <si>
    <t>količina</t>
  </si>
  <si>
    <t>cena [€/EM]</t>
  </si>
  <si>
    <t>vrednost [€]</t>
  </si>
  <si>
    <t>0.</t>
  </si>
  <si>
    <t xml:space="preserve">PREDDELA </t>
  </si>
  <si>
    <t>0.1</t>
  </si>
  <si>
    <t>Postavitev in zavarovanje profilov za zakoličbo objekta s površino do 50 m2</t>
  </si>
  <si>
    <t>0.2</t>
  </si>
  <si>
    <t>Določitev in preverjanje položajev, višin in smeri pri gradnji objekta s površino do 200 m2</t>
  </si>
  <si>
    <t xml:space="preserve">PREDDELA  SKUPAJ :  </t>
  </si>
  <si>
    <t>1.</t>
  </si>
  <si>
    <t xml:space="preserve">Splošno : Vsa izkopana dela in transporti izkopanih materialov se obračunajo po prostornini zemljine v raščenem stanju. Vsa nasipna dela se obračunajo po prostornini zemljine  v vgrajenem stanju . </t>
  </si>
  <si>
    <t>1.1</t>
  </si>
  <si>
    <t>Izkop vezljive zemljine/zrnate kamnine - 3. kategorije za gradbene jame za objekte, globine do 1,0 m - strojno, planiranje dna ročno</t>
  </si>
  <si>
    <t>1.2</t>
  </si>
  <si>
    <t>Ureditev planuma temeljnih tal zrnate zemljine - 3. kategorije</t>
  </si>
  <si>
    <t>1.3</t>
  </si>
  <si>
    <t>Zasip z zrnato kamnino - 3. kategorije - strojno do potrebne zbitosti.</t>
  </si>
  <si>
    <t>1.4</t>
  </si>
  <si>
    <t>Izkop mehke kamnine globine 60 - 80 cm za vgradnjo traku FeZn 25x4 mm za ozemljitev konstrukcije ter zasip</t>
  </si>
  <si>
    <t xml:space="preserve">ZEMELJSKA DELA SKUPAJ : </t>
  </si>
  <si>
    <t>2.</t>
  </si>
  <si>
    <t xml:space="preserve">Splošni  opis : Potrebno je upoštevati zahteve za betone, ki so podane v načrtu gradbenih konstrukcij. V ceni mora biti upoštevan tudi projekt betona, ki ga izvajalec poda v potrditev. </t>
  </si>
  <si>
    <t>2.1</t>
  </si>
  <si>
    <t>Dobava in vgrajevanje betona C12/15, preseka 0,15 m3/m2 (podložni beton).</t>
  </si>
  <si>
    <t>2.2</t>
  </si>
  <si>
    <t>Dobava in vgrajevanje betona C30/37 temelje:
- AB pasovni temelj pod steno: 3,56 m3;
- AB temeljna peta: 1,81 m3;
- razred izpostavljenosti: XC4, XD2, XF3;
- CL 0,2; Dmax 16;
- stopnja odpornosti proti prodoru vode: PV-II:</t>
  </si>
  <si>
    <t>2.3</t>
  </si>
  <si>
    <t>Dobava in vgrajevanje betona C30/37 v temeljno ploščo:
- AB temeljna plošča;
- razred izpostavljenosti: XC4, XD2, XF3;
- CL 0,2; Dmax 16;
- stopnja odpornosti proti prodoru vode: PV-II;</t>
  </si>
  <si>
    <t>2.4</t>
  </si>
  <si>
    <t>Dobava in vgrajevanje samozgoščevalnega betona SCC C35/45 v steno:
- razred izpostavljenosti: XC4, XD2, XF3;
- CL 0,2; Dmax 16;
- stopnja odpornosti proti prodoru vode: PV-II;
- ciljni posed z razlezom 700 mm;</t>
  </si>
  <si>
    <t>2.5</t>
  </si>
  <si>
    <t>Dobava in vgrajevanje rebraste armature B500B.</t>
  </si>
  <si>
    <t>2.6</t>
  </si>
  <si>
    <t>Dobava in vgrajevanje armaturnih mrež kvalitete B500B.</t>
  </si>
  <si>
    <t xml:space="preserve">BETONSKA DELA SKUPAJ :  </t>
  </si>
  <si>
    <t>3.</t>
  </si>
  <si>
    <t>3.1</t>
  </si>
  <si>
    <t>Izdelava podprtega opaža za ravne temelje</t>
  </si>
  <si>
    <t>3.2</t>
  </si>
  <si>
    <t>Izdelava podprtega opaža za raven zid visok od 4,1 do 6m.</t>
  </si>
  <si>
    <t xml:space="preserve">TESARSKA  DELA  SKUPAJ : </t>
  </si>
  <si>
    <t xml:space="preserve">Opomba: </t>
  </si>
  <si>
    <t>Gradbeni proizvodi in inštalacije morajo biti ekološko neoporečni in higiensko ustrezni. Vsa dela morajo biti izvedena pravilno in po pravilih stroke. Izvajalec je dolžan pri sestavi ponudbe upoštevati vse grafične in tekstualne dele projekta. V primeru tiskarskih napak in neskladij med popisom, tekstualnim in grafičnim delom PZI projekta  je dolžan izvajalec pred izdelavo ponudbe na to opozoriti projektanta pred odajo ponudbe. Ponudnik je dolžan pri ponudbi upoštevati vse povezane stroške, ki so potrebni za tehnično pravilno izvedbo del, ki jih ponuja v izvedbo (kot npr. razni pritrdilni materiali, vezni in tesnilni materiali, podkonstrukcije in podobno.</t>
  </si>
  <si>
    <t>Zagotoviti je potrebno ustrezno tesnenje kritine in mehansko sidranje
Upoštevati vetrovne razmere na lokaciji!</t>
  </si>
  <si>
    <t>Dobava in montaža strešnih izolacijskih panelov debeline d=30 mm.</t>
  </si>
  <si>
    <t xml:space="preserve">KROVSKA DELA SKUPAJ : </t>
  </si>
  <si>
    <t>KLEPARSKA DELA</t>
  </si>
  <si>
    <t>Dobava in montaža odtočnih cevi, žlebov in priključitev na meteorno kanalizacijo.</t>
  </si>
  <si>
    <t>Dobava in montaža pločevinastih obrob.</t>
  </si>
  <si>
    <t>KLEPARSKA DELA SKUPAJ :</t>
  </si>
  <si>
    <t>Dobava in vgraditev sekundarne nosilne konstrukcije v vijačeni izvedbi iz jeklenih hladno oblikovanih profilov (HOP) kvalitete S 390 GD+Z.
- protikorozijska zaščita (PKZ):
 okolje C5-M, trajnost H, cinkano.</t>
  </si>
  <si>
    <t>Dobava in vgraditev traku FeZn 25x4 mm za ozemljitev konstrukcije s priključki na stebre.</t>
  </si>
  <si>
    <t xml:space="preserve">KLJUČAVNIČARSKA  DELA SKUPAJ : </t>
  </si>
  <si>
    <t>4.</t>
  </si>
  <si>
    <t>4.1</t>
  </si>
  <si>
    <t>Geotehnični nadzor</t>
  </si>
  <si>
    <t xml:space="preserve">TUJE STORITVE SKUPAJ </t>
  </si>
  <si>
    <t>Rušenje temelja svetilke do globine 0,6m pod končno niveleto urejenih površin, ter odvoz materiala na deponijo izven Luke Koper</t>
  </si>
  <si>
    <t>Demontaža posameznih svetilk oziroma konzole z žarometi (h=12m) z uporabo dvižne platforme, odklop kablov na priključni plošči z njihovim izvlačenjem iz drogu ter odvoz na deponijo znotraj Luke Koper                                                                         *odvoz na deponijo izven Luke Koper neuporabnega kabelskega razvoda iz kabelske kanalizacije</t>
  </si>
  <si>
    <t>Demontaža drogov do višine 12m z uporabo avtodvigala ter odvoz na deponijo znotraj Luke Koper</t>
  </si>
  <si>
    <t>Odklop obstoječih kablov, demontaža stikalnega bloka ter odvoz na deponijo izven Luke Koper</t>
  </si>
  <si>
    <t>SKUPAJ :</t>
  </si>
  <si>
    <t xml:space="preserve">Opomba za pripravljalna dela: Rezanje in rušenje ter odvoz asfalta je upoštevano v izvedbi ( predračunu) platoja. </t>
  </si>
  <si>
    <t>Praznenje, dezinfekcija obstoječih greznic</t>
  </si>
  <si>
    <t>Zasip obstoječih greznic z zemljino iz izkopa Komprimiracija na vrhu jaška mora doseči zbitost skladno z načrtom platoja (95-97% SPP).</t>
  </si>
  <si>
    <t xml:space="preserve">Opomba za zemeljska dela: Zemeljska dela so upoštevana v območju do nivoja obstoječega terena oz. do spodnje plasti projektirane betonske stabilizacije. Zemeljska dela nad tem nivojem so upoštevana pri izvedbi platoja. </t>
  </si>
  <si>
    <t>Strojni neopaženi izkop materiala III. - IV. ktg za temelje, kanalske rove, prepuste, jaške in drenaže, globine do 2,0 m</t>
  </si>
  <si>
    <t>Strojni neopaženi izkop materiala III. - IV. ktg za temelje, kanalske rove, prepuste, jaške in drenaže, globine 2,0 do 5,0 m (poglobitev gradbene jame za vgradnjo ČN)</t>
  </si>
  <si>
    <t>KANALIZACIJA in ČN</t>
  </si>
  <si>
    <t>koleno PVC d200-45°</t>
  </si>
  <si>
    <t>sedlast priključek d315/200-45°</t>
  </si>
  <si>
    <t>Opomba za jaške: pri jaških upoštevati tudi dodatna zemeljska dela, betonski podstavek, obbetoniranje proti vzgonu, izdelano muldo in vse nastavke za priključne cevi.</t>
  </si>
  <si>
    <t>Izdelava jaška iz armiranega poliestra za priključne cevi do DN 600 mm, krožnega prereza s premerom 800 cm, globokega 1,5 do 2,0 m</t>
  </si>
  <si>
    <t>Izdelava jaška iz armiranega poliestra, krožnega prereza s premerom 100 cm za priključne cevi do DN 600 mm, globokega 1,5 do 2,0 m</t>
  </si>
  <si>
    <t>Dobava in vgraditev razbremenilne AB plošče AxB=1,65/1,65 m deb 26 cm z okroglo odprtino DN 850 mm . Uporabi se beton  kakovosti najmanj C30/37 - XC4, XS 3, XF 4, PV-II, in armira z armaturo B500B ( 87kg) in MAG 500/560 Q335 ( 14 kg)</t>
  </si>
  <si>
    <t>Dobava, transport in vgradnja standardne MČN za 10 PE, brez pokrova nad vstopno odprtino (že upoštevano pod tč 6 in 8) z vstopno odprtino DN 800 mm. Tehnologija čiščenja SBR. Kompletno z vso strojno, tehnološko, elektro in krmilno opremo, s krmilno omarico v upravni stavbi, z vsemi povezavami v kabelski kanalizaciji do razdalje 25 m. Vgradnja in montaža vse opreme.</t>
  </si>
  <si>
    <t>Zagon ČN, določitev obratovalnega protokola in predaja ČN v upravljanje</t>
  </si>
  <si>
    <t>Monitoring očiščene vode in izdaja certificiranega poročila o ustreznosti delovanja v skladu s predpisi.</t>
  </si>
  <si>
    <t>A</t>
  </si>
  <si>
    <t>B</t>
  </si>
  <si>
    <t>VODOVODNI MATERIAL Z MONTAŽO IN TRANSPORTI</t>
  </si>
  <si>
    <t>SKUPAJ  ( BREZ DDV )  EUR:</t>
  </si>
  <si>
    <t>A.</t>
  </si>
  <si>
    <t>GRADBENA DELA - JAVNI CEVOVOD</t>
  </si>
  <si>
    <t>KOLIČINA</t>
  </si>
  <si>
    <t>CENA / EN</t>
  </si>
  <si>
    <t>ZNESEK (EURO)</t>
  </si>
  <si>
    <t>Zakoličba trase za vodovod</t>
  </si>
  <si>
    <t>Zavarovanje lomnih točk.</t>
  </si>
  <si>
    <t xml:space="preserve">kos                                                       </t>
  </si>
  <si>
    <t>Postavljanje prečnih profilov na mestih, kjer se menja smer ali padec cevovoda.</t>
  </si>
  <si>
    <t xml:space="preserve">kos                                                         </t>
  </si>
  <si>
    <t>Rezanje asfalta z diamantno žago  v debelini  do 10 cm</t>
  </si>
  <si>
    <t>Rušenje asfaltnega vozišča, parkirišča, dovozov, dvorišč, debeline do 10 cm, skupaj z odvozom in predajo odpadkov pooblaščenemu prevzemniku</t>
  </si>
  <si>
    <t xml:space="preserve">Strojni izkop vodovodnega jarka širine do 2,0 m, globine do 2 m, s pravilnim odsekovanjem stranic in odlaganjem izkopanega materiala 1,0 m od roba jarka </t>
  </si>
  <si>
    <t>zemljina III. ktg - 100 %</t>
  </si>
  <si>
    <t>Planiranje dna jarka v ravnini ali vzdolžnih naklonih pri normalnih pogojih v vseh kategorijah</t>
  </si>
  <si>
    <t>Dobava in polaganje peščene posteljice iz sejanega peska 0-4 mm v deb. 10 cm, kompletno s prevozom, premetavanjem v jarek, planiranjem,  podbijanjem cevi in lahkim utrjevanjem (cca 0,0802m3/m1 ).</t>
  </si>
  <si>
    <t>Obsip ob in nad cevjo iz sejanega peska 0-4 mm, kompletno s prevozom, premetavanjem v jarek, planiranjem,  podbijanjem cevi in lahkim utrjevanjem (0,25m3/m1 ).</t>
  </si>
  <si>
    <t>Zasip jarka s premetom deponiranega materiala ob jarku, skupaj z lahkim utrjevanjem v plasteh po 20 cm</t>
  </si>
  <si>
    <t>a). strojno zasipavanje 98 %</t>
  </si>
  <si>
    <t>b). ročno zasipavanje 2 %</t>
  </si>
  <si>
    <t>Odvoz preostalega izkopanega materiala deponiranega ob jarku, z nakladanjem, odvozom in predajo odpadkov pooblaščenemu prevzemniku</t>
  </si>
  <si>
    <t xml:space="preserve">Obsutje telesa hidrantov s prodcem 8-16 mm (0,20 m3/kos) in obvitje zs PP polstjo 250 g/m2 (cca 3 m2/kos) </t>
  </si>
  <si>
    <t>Pod in obbetoniranje podložne betonske plošče za cestne kape zasunov in hidrantov z betonom C 30/37 cca 0,05 m3/kos  z vsemi pomožnimi deli (zaradi velikih obremenitev)</t>
  </si>
  <si>
    <t xml:space="preserve">kos                                                           </t>
  </si>
  <si>
    <t>Dvig LTŽ pokrova dim do 600/600 mm - prilagoditev glede na ureditev okolice (izven voznih površin)</t>
  </si>
  <si>
    <t>Talna označba hidrantov z barvo za asfalt (rumen kvadrat velik cca 1,00 m/1,00 m)</t>
  </si>
  <si>
    <t>Tlačni preizkus skladno s standardom SIST EN 805 poglavje 11.3</t>
  </si>
  <si>
    <t xml:space="preserve">Preiskus hidrantov s strani registriranega izvajalca, skladno s Pravilnikom o preiskušanju hidrantnih omrežij (Ur.l. RS št.  22/1995) in izdelava zapisnika </t>
  </si>
  <si>
    <t>Dezinfekcija s klornim šokom in izpiranje vodovoda.</t>
  </si>
  <si>
    <t>Sanitarni preiskus po določilih standarda SIST EN 805 (poglavje12 in dodatek A28) in po navodilih potrjenih s strani IVZ, ter jo mora izvajati pooblaščena organizacija.</t>
  </si>
  <si>
    <t>Gradbena dela skupaj:</t>
  </si>
  <si>
    <t>B.</t>
  </si>
  <si>
    <t>Cevi in material iz PE</t>
  </si>
  <si>
    <t>-cevi PE 100 d 125-16 bar  +5% za razrez</t>
  </si>
  <si>
    <t>upoštevane so palice dolžine 6,00 m, izdelane po SIST ISO 4427 in SIST EN 12201.</t>
  </si>
  <si>
    <t xml:space="preserve">m1                                 </t>
  </si>
  <si>
    <t>-cevi PE 100 d 110-16 bar  +5% za razrez</t>
  </si>
  <si>
    <t>upoštevane so palice dolžine iz koluta, izdelane po SIST ISO 4427 in SIST EN 12201.</t>
  </si>
  <si>
    <t>-cevi PE 100 d 50-16 bar</t>
  </si>
  <si>
    <t>upoštevane so cevi iz koluta, izdelane po SIST ISO 4427 in SIST EN 12201.</t>
  </si>
  <si>
    <t>-spojke za spajanje PE cevi z varjenjem npr. ELGEF plus PE 100 d 125 mm, SDR 11 in varjenje</t>
  </si>
  <si>
    <t>-spojke za spajanje PE cevi z varjenjem npr. ELGEF plus PE 100 d 110 mm, SDR 11 in varjenje</t>
  </si>
  <si>
    <t>koleno 45st  ELGEF plus PE 100 d 110</t>
  </si>
  <si>
    <t>končnik PE 100 d125 (SDR 11), navarjen na PE cev d 125 in z navarjeno prirobnico PE 100 d125/ DN 100  (SDR 11), material in delo (varjenje)</t>
  </si>
  <si>
    <t>končnik PE 100 d110 (SDR 11), navarjen na PE cev d 110 in z navarjeno prirobnico PE 100 d110/ DN 100  (SDR 11), material in delo (varjenje)</t>
  </si>
  <si>
    <t>Fazonski kosi LTŽ, prirobnični spoji za 16 barov</t>
  </si>
  <si>
    <t>opomba</t>
  </si>
  <si>
    <t>Vsi prirobnični spoji morajo biti izvedeni z vijaki, podložkami in maticami v nerjavni INOX izvedbi</t>
  </si>
  <si>
    <t>FF DN 80/600, epoxy</t>
  </si>
  <si>
    <t>FF DN 80/200, epoxy</t>
  </si>
  <si>
    <t>TT DN 100/100,epoxy</t>
  </si>
  <si>
    <t>T DN 100/100,epoxy</t>
  </si>
  <si>
    <t>T DN 100/80, epoxy</t>
  </si>
  <si>
    <t>N DN 80, epoxy</t>
  </si>
  <si>
    <t>X DN 100, epoxy</t>
  </si>
  <si>
    <t>Armature</t>
  </si>
  <si>
    <t>- EV zasun DN 100, s cevjo PE d90, dolžine do 1,20 m, s cestno kapo in podložno betonsko ploščo za cestno kapo.</t>
  </si>
  <si>
    <t>'- EV zasun DN 80, s cevjo PE d90, dolžine do 1,20m bet., s cestno kapo in podložno betonsko ploščo za cestno kapo.</t>
  </si>
  <si>
    <t xml:space="preserve">-PTH podtalni hidrant DN 80 z globino vgradnje 1,25 m, obsut s prodcem po detajlu </t>
  </si>
  <si>
    <t>Navrtalna objemka za PE d125 z ventilom 6/4"  s cevjo PE d90, dolžine do 1,20 m, s cestno kapo in podložno betonsko ploščo za cestno kapo.</t>
  </si>
  <si>
    <t>Ostali material</t>
  </si>
  <si>
    <t>Vodomerni jašek iz AP DN 1000 mm, oz iz PE oz enakovreden -  z vso opremo za vodomer 6/4" /holandci, 2x krogelnim zasunom 6/4", čistilni kos, na nepovozni površini, LTŽ pokrov nosilnosti 250 kN</t>
  </si>
  <si>
    <t>signalno opozorilni trak - indikator  ''VODA''</t>
  </si>
  <si>
    <t xml:space="preserve">Dekorodal trak 10 cm dolžine 10 m </t>
  </si>
  <si>
    <t>Vodovodni material z montažo in transporti skupaj:</t>
  </si>
  <si>
    <t>III.  VODOVOD</t>
  </si>
  <si>
    <t>IV. Nadstrešnice - pralnica</t>
  </si>
  <si>
    <t>V. ELEKTRO JAŠKI IN KABELSKA KANALIZACIJA</t>
  </si>
  <si>
    <t>VII. Galerije za potrebe pretripa</t>
  </si>
  <si>
    <t>IX. Električne instalacije - razsvetljava</t>
  </si>
  <si>
    <t>X. Telekomunikacije</t>
  </si>
  <si>
    <t>OPOMBA:</t>
  </si>
  <si>
    <t>Popis velja za 4 nadstrešnice.</t>
  </si>
  <si>
    <t xml:space="preserve">POPIS MATERIALA VKLJUČNO Z MONTAŽO IN DELOM </t>
  </si>
  <si>
    <t>.</t>
  </si>
  <si>
    <t xml:space="preserve">Za vse postavke velja, da je v ceni upoštevana dobava, usklajevanje z naročnikom in ostalimi izvajalci, organiziranje izklopa, montaža in montažni material. </t>
  </si>
  <si>
    <t>Št.</t>
  </si>
  <si>
    <t>Opis</t>
  </si>
  <si>
    <t>Enota</t>
  </si>
  <si>
    <t>Kol.</t>
  </si>
  <si>
    <t>Cena/ enoto</t>
  </si>
  <si>
    <t>Vrednost</t>
  </si>
  <si>
    <t>A. GRADBENA DELA</t>
  </si>
  <si>
    <t>Opomba: Pri sestavi ponudbene cene za dolžinski meter kabelske kanalizacije, je upoštevati količine po spodnji specifikaciji !!!</t>
  </si>
  <si>
    <t>Izgradnja nove električne kabelske kanalizacije. Gre za nadaljevanje odseka obstoječe trase od garažne hiše do transformatorske postaje TP popravljalnica kontejnerjev.</t>
  </si>
  <si>
    <t>Predvidena so naslednja dela za izdelavo kabelske kanalizacije naslednjih kapacitet:</t>
  </si>
  <si>
    <t xml:space="preserve"> Navedene količine so na dolžinski meter:</t>
  </si>
  <si>
    <t>*Rezanje asfalta debeline 12 cm</t>
  </si>
  <si>
    <t>*Odkop asfalta z odvozom na uradno deponijo izven Luke Koper</t>
  </si>
  <si>
    <t>*strojni izkop jarka do globine 1,3m in širine 1,1m v zemljišču III / IV ktg.</t>
  </si>
  <si>
    <t>*Ročno planiranje dna kanala po projektirani niveleti s točnostjo +- 3 cm</t>
  </si>
  <si>
    <t>*Dobava in polaganje filca</t>
  </si>
  <si>
    <t>*Odvoz odvečnega izkopanega materiala na uradno deponijo izven Luke Koper</t>
  </si>
  <si>
    <t>*Izdelava posteljice višine 15cm z vgradnjo drobljenca 0-4mm</t>
  </si>
  <si>
    <t>*Dobava in vgradnja distančnikov za stigmaflex cevi 1×5 cevi 160mm</t>
  </si>
  <si>
    <t>*Dobava in vgradnja distančnikov za stigmaflex cevi 1×5 cevi 125mm</t>
  </si>
  <si>
    <t>*Zasutje cevi z drobljencem 0-4 mm</t>
  </si>
  <si>
    <t>*Dobava in polaganje PVC opozorilnega traku v elektro kabelsko kanalizacijo</t>
  </si>
  <si>
    <t>*Zasutje preostalega dela jarka z tamponsko mešanico (drobljenec 8-32mm) v plasteh po 20cm, z nabijanjem s sprotno komprimacijo. Zaključna plast mora dosegati modul Ms=80 Mpa.V ceni zajete tudi meritve modula po določitvi nadzornega organa.</t>
  </si>
  <si>
    <t>*Dobava in vgrajevanje nosilnega sloja ceste iz bitudrobirja BD 0-22 debeline 8 cm. Pred polaganjem asfalta se stiki z obstoječo asfaltno podlago premažejo z bitumensko emulzijo.</t>
  </si>
  <si>
    <t>*Dobava in vgrajevanje obrabnega sloja ceste iz asfaltbetona A-B 0-11 mm debeline 4 cm</t>
  </si>
  <si>
    <t>*Dobava in vgradnja ozemljitvenega valjanca Fe-Zn 40x4</t>
  </si>
  <si>
    <t>komplet kanalizacija</t>
  </si>
  <si>
    <t>STIGMAFLEKS EL fi 160mm + STIGMAFLEKS EL fi 125mm, število in razporeditev skladno z načrtom G.2</t>
  </si>
  <si>
    <t>*Dobava in montaža cevi STIGMAFLEKS EL fi 125mm</t>
  </si>
  <si>
    <t>*Dobava in montaža cevi STIGMAFLEKS EL fi 160mm</t>
  </si>
  <si>
    <r>
      <t xml:space="preserve">Izdelava armirano betonskega električnega kabelskega jaška dimenzij </t>
    </r>
    <r>
      <rPr>
        <b/>
        <sz val="10"/>
        <rFont val="Arial"/>
        <family val="2"/>
        <charset val="238"/>
      </rPr>
      <t>1,5x1,5x1,5m</t>
    </r>
    <r>
      <rPr>
        <sz val="10"/>
        <rFont val="Arial"/>
        <family val="2"/>
        <charset val="238"/>
      </rPr>
      <t xml:space="preserve"> v cestišču. Jašek je opremljen z težkim LŽ pokrovom</t>
    </r>
    <r>
      <rPr>
        <b/>
        <sz val="10"/>
        <rFont val="Arial"/>
        <family val="2"/>
        <charset val="238"/>
      </rPr>
      <t xml:space="preserve"> 600 kN</t>
    </r>
    <r>
      <rPr>
        <sz val="10"/>
        <rFont val="Arial"/>
        <family val="2"/>
        <charset val="238"/>
      </rPr>
      <t xml:space="preserve">. Izvajalec mora prekontrolirati statiko jaška in jo prilagoditi nosilnosti tal in pričakovani obremenitvi. Gradbeni projekt kabelskega jaška, je na vpogled pri investitorju.                                                                           Dela, ki so potrebna za izdelavo jaška so:     </t>
    </r>
  </si>
  <si>
    <t>*Izkop gradbene jame v terenu III/IV. kategorije do globine 2,5m z odmetom na stran</t>
  </si>
  <si>
    <t>*Planiranje dna globine jame</t>
  </si>
  <si>
    <t>*Dobava in vgrajevanje tampona z utrjevanjem po plasteh</t>
  </si>
  <si>
    <t>*Dobava in vgrajevanje tempona z utrjevanjem po plasteh</t>
  </si>
  <si>
    <t>*Dobava in vgrajevanje podložnega betona C12/15 prereza 0,1m3/m2</t>
  </si>
  <si>
    <t>*Dobava in vgrajevanje betona C30/37 prereza 0,2m3/m2 v plošči in steni jaška</t>
  </si>
  <si>
    <t>*Montaža in demontaža opaža sten</t>
  </si>
  <si>
    <t>*Montaža in demontaža opaža plošče s podpiranjem nad 1,5m</t>
  </si>
  <si>
    <t>*Montaža in demontaža opaža plošče s podpiranjem do 1,5m</t>
  </si>
  <si>
    <t>*Montaža in demontaža čel plošče in odprtine širine 20 cm</t>
  </si>
  <si>
    <t>*Dobava in vgrajevanje betonskega železa (mreže in palice vseh profilov)</t>
  </si>
  <si>
    <t>*Dobava in vgraditev dvojnega LTŽ pokrova 60/122cm nosilnosti 600kN (za težki promet)</t>
  </si>
  <si>
    <t>kom</t>
  </si>
  <si>
    <t>*Dobava in vgraditev LTŽ pokrova 60/60cm nosilnosti 600kNž (za težki promet)</t>
  </si>
  <si>
    <t>*Zasipavanje jaška s tamponskim materialom po plasteh z utrjevanjem po plasteh z delno uporabo izkopanega materiala</t>
  </si>
  <si>
    <t>*Dobava in vgrajevanje nosilnega sloja iz bitudrobirja BD 0-22 debeline 8 cm. Pred polaganjem asfalta se stiki z obstoječo asfaltno podlago premažejo z bitumensko emulzijo.</t>
  </si>
  <si>
    <t>*Dobava in vgrajevanje obrabnega sloja iz asfaltbetona A-B 0-11 mm debeline 4 cm</t>
  </si>
  <si>
    <t>komplet</t>
  </si>
  <si>
    <t>kpl</t>
  </si>
  <si>
    <t>6.</t>
  </si>
  <si>
    <t>Zakoličba elektro kabelske kanalizacije in izdelava geodetskega posnetka za novo izdelano kabelsko kanalizacijo po tipizaciji Luke Koper (podatke se pridobi pri geodetinji Luke Koper) in sicer v pisni in elektronski obliki - AutoCad.</t>
  </si>
  <si>
    <t>7.</t>
  </si>
  <si>
    <t>Stroški zakoličbe ostalih obstoječih podzemnih komunalnih vodov  -  predvideno</t>
  </si>
  <si>
    <t>* elektroenergetsko omrežje</t>
  </si>
  <si>
    <t>* telekomunikacijsko omrežje</t>
  </si>
  <si>
    <t>8.</t>
  </si>
  <si>
    <t xml:space="preserve">S K U P A J </t>
  </si>
  <si>
    <t>EUR</t>
  </si>
  <si>
    <t>Popis velja za 2 dvojni galeriji 1.faza</t>
  </si>
  <si>
    <t>GRADBENA DELA 1. FAZA</t>
  </si>
  <si>
    <t>Dobava in vgrajevanje betona C25/30 v temelje:
- razred izpostavljenosti: XC3, XD3
- stopnja odpornosti proti prodoru vode: PV-II:</t>
  </si>
  <si>
    <t>OBRTNIŠKA DELA 1. FAZA</t>
  </si>
  <si>
    <t>Dobava in vgraditev nosilne konstrukcije v vijačeni izvedbi iz jeklenih hladno oblikovanih profilov (HOP) kvalitete S 390 GD+Z.
- protikorozijska zaščita (PKZ):
 okolje C5-M, trajnost H, cinkano.</t>
  </si>
  <si>
    <t>Dobava in vgraditev nosilne konstrukcije v vijačeni izvedbi iz konstrukcijskega jekla S235 JR
- protikorozijska zaščita (PKZ):
 okolje C5-M, trajnost H, cinkano.
- zavetrovanje konstrukcije, spoji.</t>
  </si>
  <si>
    <t>3.3</t>
  </si>
  <si>
    <t>Dobava in vgraditev jeklenih pohodnih rešetk.
- dimenzija rešetke 900 x 1000 mm</t>
  </si>
  <si>
    <t>3.4</t>
  </si>
  <si>
    <t>Dobava in vgraditev jeklenih pohodnih stopniščnih rešetk.
- dimenzija rešetke 900 x 240 mm</t>
  </si>
  <si>
    <t>3.5</t>
  </si>
  <si>
    <t>Popis velja za 2 enojni galeriji 1.faza</t>
  </si>
  <si>
    <t>II. Odvodnjavanje in tehnološka voda</t>
  </si>
  <si>
    <t>VIII. Električne instalacije – pralnica</t>
  </si>
  <si>
    <t xml:space="preserve">POPIS MATERIALA VKLJUČNO Z DELOM IN MONTAŽO </t>
  </si>
  <si>
    <t>Pri izdelavi ponudbe je potrebno pri stikalnih blokih upoštevati poleg navedenega v postavkah tudi: Izdelavo napisnih ploščic za označevanje elementov, izdelavo vseh kabelskih označb, ves vezni, pritrdilni in drobni montažni material, vse označbe stikalnega bloka je izvesti v skladu z veljavnimi predpisi, atesti, vse potrebne meritve in preiskuse, spuščanje v pogon.</t>
  </si>
  <si>
    <t>Kratek opis vsebine del:</t>
  </si>
  <si>
    <t xml:space="preserve">Na območju kontejnerskega terminala je potrebno zgraditi pralnico kontejnerjev. 
Kontejnerji se bodo prali pod novimi za to namenjenimi nadstreški. Iz ene strani bodo nadstreški zapri z AB steno, ki bo tudi nosilna. Ob to steno se postavi razdelino omaro, kjer bo možen priklop visokotlačnih čistilcev. Omare so deljene na priklopno stikalni del in del s stalno dostopnimi prepogibnimi vrati kjer se priklopijo visokotlačni čistilci. Stikalni del bo zakljenjen z unificiranim ključem.  </t>
  </si>
  <si>
    <t>ELEKTRIČNA INSTALACIJA - PRALNICA</t>
  </si>
  <si>
    <t xml:space="preserve">* prenapetostni odvodnik Protec C40/320, 1P, "Iskrazaščite" </t>
  </si>
  <si>
    <t>* tripolni varovalčni ločilnik HVL 00 3-p M8-SP70P "ETI"</t>
  </si>
  <si>
    <t>* varovalka NV00, 80 A, "ETI"</t>
  </si>
  <si>
    <t xml:space="preserve">* Odklopnik tip Compact NSX250N, 3P, 36kA z elekt. Zaščitno enoto Micrologic 2.2, »Schneider", k.š. LV431870
</t>
  </si>
  <si>
    <t xml:space="preserve">* Odklopnik tip Compact NSX100N, 3P, 36kA z elekt. Zaščitno enoto Micrologic 2.2, »Schneider", k.š. LV429795
</t>
  </si>
  <si>
    <t xml:space="preserve">* regulator temperature TS 140 "Schneider-Himel" </t>
  </si>
  <si>
    <t xml:space="preserve">* svetilka LAM-75, 11W, "Schneider " s stikalom ON/OFF 
in vtičnico z zaščitnim kontaktom, 220V/16A, pritrditev z magnetom ali na DIN 35mm letev                      </t>
  </si>
  <si>
    <t xml:space="preserve">* protikondenzni grelec, tip RC 90, "Schneder"              </t>
  </si>
  <si>
    <t xml:space="preserve">* inštalacijski odklopnik tip ETIMAT11-2A/1P-C, "ETI" </t>
  </si>
  <si>
    <t xml:space="preserve">* inštalacijski odklopnik tip ETIMAT10-10A/1P-C, "ETI" </t>
  </si>
  <si>
    <t>*kontaktor tip LC1-D1810 P7, "Schneider"</t>
  </si>
  <si>
    <t xml:space="preserve">* tripoložajno grebenasto stikalo (1,0,2), 415V, 10A, tip CM, 151206 "Schneider"                   </t>
  </si>
  <si>
    <t xml:space="preserve">* fotorele s fotosondo tip IRC01S1F, 220V, "Seltron" (fotosonda se zaključi v nadometni plastični dozi fi 60mm brez spodnje uvodnice, zaradi svetlobe)                            </t>
  </si>
  <si>
    <t xml:space="preserve">* dvojne tipke z signalno LED svetilko tip M22-DDl-GR-11/X0/K11/230W, "Moeller" </t>
  </si>
  <si>
    <t xml:space="preserve">* priključne sponke tip K95/3, "Moeller"             </t>
  </si>
  <si>
    <t xml:space="preserve">* pokrov za sponke tip H-K95/3             </t>
  </si>
  <si>
    <t xml:space="preserve">* Dobava, montaža in priključitev vtičnic za kontejnerje in
 terminale tip 5608 "Mennekes", 32A, 400-440V, 3P+N+PE, IP67. </t>
  </si>
  <si>
    <t xml:space="preserve">* Dobava, montaža in priključitev vtičnic za kontejnerje in
 terminale tip 7012 "Mennekes", 16A, 230V, 1P+N+PE, IP67. </t>
  </si>
  <si>
    <t xml:space="preserve">* enopolni zbiralniški sistem UD250A, "ERICO" </t>
  </si>
  <si>
    <t xml:space="preserve">* vtičnica za montažo na DIN letev 35mm, 1P+N+PE                                  </t>
  </si>
  <si>
    <t>* zbiralka Cu 20x10 mm, l=2x0,5m = 1m</t>
  </si>
  <si>
    <t>* nosilec za  zbiralko kot naprimer tip SV3031; l=40mm "Rittal"</t>
  </si>
  <si>
    <t>* uvodnice  s tesnilom PG16</t>
  </si>
  <si>
    <t>* uvodnice  s tesnilom PG36</t>
  </si>
  <si>
    <t>* uvodnice  s tesnilom PG48</t>
  </si>
  <si>
    <t xml:space="preserve">* predal za dokumentacijo </t>
  </si>
  <si>
    <t>* plastificirana in vezana shema stikalnega bloka</t>
  </si>
  <si>
    <t>* pripadajoče tablice s trajnimi graviranimi napisi, UV obstojne in pritrjene na omarico (po detajlu)</t>
  </si>
  <si>
    <t xml:space="preserve">* drobni in vezni material                                                                        </t>
  </si>
  <si>
    <t xml:space="preserve">* enopolni zbiralniški sistem UDJ125A, "ERICO" </t>
  </si>
  <si>
    <t>* zbiralka Cu 20x10 mm, l=2x0,3m = 0,6m</t>
  </si>
  <si>
    <t>Izdelava električne instalacije razsvetljave za nadstrešek pralnice kontejnerjev, sestavljeno iz:</t>
  </si>
  <si>
    <t xml:space="preserve">* Dobava, montaža in priklop fluorescentne svetilke 2x54W, IP 66, s polikarbonatno kapo tip 921 Hydro T5 - z elektronskim vžigalnikom, koda 164538-00 "Disano" z 2x vgrajeno florescenčno sijalko tip LUMILUX L54 W/840 "Osram" </t>
  </si>
  <si>
    <t xml:space="preserve">   </t>
  </si>
  <si>
    <t>Dobava in polaganje napajalnih vodnikov vrste NYY-J v cevno kabelsko kanalizacijo.</t>
  </si>
  <si>
    <t xml:space="preserve">*NYY-J  4 x 95 mm2 (za SB-PRALNICA-GL)      </t>
  </si>
  <si>
    <t xml:space="preserve">*NYY-J  4 x 35 mm2 (za SB-PRALNICA-1, SB-PRALNICA-2 IN
SB-PRALNICA-3)      </t>
  </si>
  <si>
    <t>*NYY-J  4 x 16 mm2 (za SB-ČISTILNA)</t>
  </si>
  <si>
    <t>Izdelava kabelskih glav z montažo ustreznih kab. čevljev in priklop na ustrezno priklopno mesto, in sicer za naslednje kable:</t>
  </si>
  <si>
    <t xml:space="preserve">* 4 x 95mm2 (za SB-PRALNICA-GL)    </t>
  </si>
  <si>
    <t xml:space="preserve">* 4 x 35mm2 (za SB-PRALNICA-1, SB-PRALNICA-2 in
SB-PRALNICA-3)    </t>
  </si>
  <si>
    <t xml:space="preserve">* 4 x 16mm2 (za SB-ČISTILNA)    </t>
  </si>
  <si>
    <t>Na podstavek kabelske omare se privari ozemljitveno sponko (valjanec FeZN 4×25mm, dolžine cca15 cm), ki se jo skupaj s podstavkom vroče cinka. Prav tako se na nosilec stebrov privari sponko ter se sočasno vroče cinka. Okoli nadstrešnice se na oddaljenosti 1m in globini 0,6m izvede potencialni obroč FeZn 4x25mm. Nanj se izvede povezava vseh prevodnih delov. Ozemljitev stikalnih blokov se izvede s križno sponko v jašku pod omaro in vodnikom HO7V-K 35mm2. Gre za sledeče:</t>
  </si>
  <si>
    <t>*vgradnja pocinkanega traka FeZn 25x4mm</t>
  </si>
  <si>
    <t>*Dobava in montaža križne sponke (trak-trak)</t>
  </si>
  <si>
    <t>*Vodnik 1x HO7V-K 35mm2 (izvedba spojitve traka na stikalni blok)</t>
  </si>
  <si>
    <t>*Izdelava kabelskega končnika na vodniku HO7V-K 35mm2 in priključitev na PE zbiralko</t>
  </si>
  <si>
    <t>Izdelava vseh potrebnih električnih meritev in preizkusov z izdelavo pisnih poročil</t>
  </si>
  <si>
    <t xml:space="preserve">  </t>
  </si>
  <si>
    <t>ELEKTRIČNA INŠTALACIJA - SVETLOBNI STOLPI</t>
  </si>
  <si>
    <t>* UNIKATNA dvodelna omara iz INOX pločevine dim. 1900x1800x350m (Š x V x G), pobarvana RAL 7032, IP55, s skupno dvokapno strešico, sestavljena iz dveh polj. Energetsko polje z dušilkami, bo zaprto z dvokrilnimi vrati dim. 2x725 mm (+K1), polje za potrebe telekomunikacij (+K2), pa bo zaprto z enokrilnimi vrati dim. 1x450 mm. Omara mora imeti vrata z vgrajeno ročko na tritočkovno zapiralo z možnostjo vstavitve polcilindričnega zapirala za vgradnjo tipske ključavnice investitorja</t>
  </si>
  <si>
    <t xml:space="preserve">* nosilni INOX jekleni okvir s sidri dim.: 1900x350mm iz kotnega profila 70x70x5mm, ter z privarjenimi 10x INOX vijaki M12 za pritrditev omare na sidro (glej detajl omare) </t>
  </si>
  <si>
    <t xml:space="preserve">* 100A odklopnik tip NSX100N, 3P, z elektronsko zaščitno enoto MICROLOGIC 2 in z standardno direktno vrtljivo črno ročko,  "Schneider" </t>
  </si>
  <si>
    <t xml:space="preserve">* 100A odklopnik tip NSX100N, 3P, z elektronsko zaščitno enoto MICROLOGIC 2, "Schneider" </t>
  </si>
  <si>
    <t xml:space="preserve">* odklopnik tip PKZM0-1-T, "Eaton"     </t>
  </si>
  <si>
    <t xml:space="preserve">* inštalacijski odklopnik tip ETIMAT11-2A/1P-C "ETI" </t>
  </si>
  <si>
    <t xml:space="preserve">* inštalacijski odklopnik tip ETIMAT10-6A/1P-C "ETI" </t>
  </si>
  <si>
    <t xml:space="preserve">* inštalacijski odklopnik tip ETIMAT10-6A/3P-C "ETI" </t>
  </si>
  <si>
    <t xml:space="preserve">* inštalacijski odklopnik tip ETIMAT10-10A/1P-C "ETI" </t>
  </si>
  <si>
    <t xml:space="preserve">* inštalacijski odklopnik tip ETIMAT10-16A/1P-C "ETI" </t>
  </si>
  <si>
    <t xml:space="preserve">* inštalacijski odklopnik tip ETIMAT10-16A/3P-C "ETI" </t>
  </si>
  <si>
    <t xml:space="preserve">* inštalacijski odklopnik tip ETIMAT10-25A/3P-C "ETI" </t>
  </si>
  <si>
    <t xml:space="preserve">* inštalacijski odklopnik tip ETIMAT10-32A/3P-C "ETI" </t>
  </si>
  <si>
    <t>* zaščitno stikalo na diferenčni tok EFI-4; 40A/0,03A Tip A "ETI"</t>
  </si>
  <si>
    <t xml:space="preserve">* varovalčni ločilnik WSI4 z cevno varovalko G20/2.00A/F,             "Weidmüller"                             </t>
  </si>
  <si>
    <t xml:space="preserve">* kontaktor tip LC1-D18P7, "Schneider"            </t>
  </si>
  <si>
    <t>* kontaktor tip RSB2A080P7, 230V ac, "Telemecanique-Schneider"</t>
  </si>
  <si>
    <t>* zaščitni modul tip RZM021FP, "Telemecanique-Schneider"</t>
  </si>
  <si>
    <t>* podnožje tip RSZE1S48M, "Telemecanique-Schneider"</t>
  </si>
  <si>
    <t>* zaklopka tip RSZR215, "Telemecanique-Schneider"</t>
  </si>
  <si>
    <t>* kontaktor tip RXM4AB2BD, 24V dc, "Telemecanique-Schneider"</t>
  </si>
  <si>
    <t>* zaščitni modul tip RXM021RB, "Telemecanique-Schneider"</t>
  </si>
  <si>
    <t>* podnožje tip RXZE2S114M, "Telemecanique-Schneider"</t>
  </si>
  <si>
    <t>* zaklopka tip RXZ400, "Telemecanique-Schneider"</t>
  </si>
  <si>
    <t xml:space="preserve">* uporovni grelec RC-90 "Schneider-Himel"               </t>
  </si>
  <si>
    <t xml:space="preserve">* regulator temperature TS 141 "Schneider-Himel" </t>
  </si>
  <si>
    <t xml:space="preserve">* ventilator s filtrom in in zaščitno rešetko VF300, IP54 "Schneider-Himel" </t>
  </si>
  <si>
    <t xml:space="preserve">* izhodna hladilna rešetka s filtrom FS130, IP54, "Schneider-Himel" </t>
  </si>
  <si>
    <t xml:space="preserve">* vgradnja 1000W dušilke za balast 1000W visokotlačne natrijeve sijalke (stroškovno je nabava dušilke zajeta pri dobavi 1000W svetilke 1808 Olympic SAP-T1000)  </t>
  </si>
  <si>
    <t>* vgradnja kondenzatorja 50mF, 250V AC (stroškovno je nabava kondenzatorja zajeta pri dobavi 1000W svetilke 1808 Olympic SAP-T1000)</t>
  </si>
  <si>
    <t>* izdelava in montaža nosilnega okvirja za dušilke (1 kos) in kondenzatorje (2 kosa), dim 330x150 mm</t>
  </si>
  <si>
    <t>* petpoložajno izbirno stikalo CMD, 10A, 5P, "Schneider"</t>
  </si>
  <si>
    <t>* transformator tip STI 0,315 (400/230 V), "Eaton"</t>
  </si>
  <si>
    <t xml:space="preserve">* tipka za vklop/izklop zunanje razsvetljave tip M22-DL-W, "Eaton"      </t>
  </si>
  <si>
    <t xml:space="preserve">* pritrdilni adapter M22-A, "Eaton"      </t>
  </si>
  <si>
    <t xml:space="preserve">* kontaktni element M22-KC10, "Eaton"      </t>
  </si>
  <si>
    <t>* Bela dioda za osvetlitev tipke M22-LED-W, (24Vdc), "Eaton"</t>
  </si>
  <si>
    <t xml:space="preserve">* Tipka za servisni vklop/izklop razsvetljave, tip M22-DDL-GR-X1/X0, "Eaton"  </t>
  </si>
  <si>
    <t xml:space="preserve">* pritrdilni adapter s kontaktni elementi M22-AK11, "Eaton"      </t>
  </si>
  <si>
    <t xml:space="preserve">* vtičnica vgradna PratiKa 32 A, 400V, (4P+PE) tip 82097                         "Schneider"                                  </t>
  </si>
  <si>
    <t xml:space="preserve">* vtičnica vgradna PratiKa 10/16 A, 230V, (2P+PE) tip 81141 "Schneider"                                  </t>
  </si>
  <si>
    <t xml:space="preserve">* vgradna svetilka za omarico LAM75, vključno s servisno vtičnico 10A/230V "Schneider-Himel"                            </t>
  </si>
  <si>
    <t>* podaljšek z tremi šuko vtičnicami 10A, 2P+PE, stikalom za vklop/izklop, ter prenapetostno zaščito tip D, kateri bo vgrajen v telekomunikacijskem polju +K2</t>
  </si>
  <si>
    <t xml:space="preserve">* enopolni zbiralniški sistem UD125A, "ERICO" </t>
  </si>
  <si>
    <t xml:space="preserve">* priključne sponke tip K150/3, "Eaton"                                    </t>
  </si>
  <si>
    <t>* pokrov za sponke tip H-K150/5, "Eaton"</t>
  </si>
  <si>
    <t>* zbiralka Cu 30x10 mm, l=2x0,5m = 1m</t>
  </si>
  <si>
    <t xml:space="preserve">* vrstna sponka 35 mm2     "Weidmüller"                                                                     </t>
  </si>
  <si>
    <t xml:space="preserve">* vrstna sponka 16 mm2     "Weidmüller"                                                                     </t>
  </si>
  <si>
    <t xml:space="preserve">* vrstna sponka 4 mm2     "Weidmüller"                                                                     </t>
  </si>
  <si>
    <t xml:space="preserve">* Napajalnik 24V, tip PULS ML50.100, DC Power Supply 24-28V/ 2,1A
</t>
  </si>
  <si>
    <t>* Krmilnik Cybro-2-24 Ethernet, tip Cybrotech</t>
  </si>
  <si>
    <t>* Razširitveni modul Bio-24R, tip Cybrotech</t>
  </si>
  <si>
    <t>* povezovalni FTP kabel, l=3m, zaključen obojestransko s konektorji RJ45</t>
  </si>
  <si>
    <t>* Programiranje, testiranje in zagon</t>
  </si>
  <si>
    <t xml:space="preserve">Dobava in montaža fiksnega varovalnega sistema SOELL na 30m svetlobni stolp. </t>
  </si>
  <si>
    <t>Gre za dobavo in montažo sledečega materiala:</t>
  </si>
  <si>
    <t>*13,5 kos  - 10632 Y lestev vroče cinkana L=2240 mm</t>
  </si>
  <si>
    <t>*1 kos - Pokrov za na lestev SOELL, Aluminij, za preprečitev dostopa nepooblaščenih osebam</t>
  </si>
  <si>
    <t>Dobava in montaža (na 30 m svetilni steber) asimetričnega reflektorja tip 1808 Olympic SAP-T1000, IP65, koda 415212-00 z vgrajeno sijalko tip NAV-E 1000 in pripadajočo vžigalno napravo, ki se montira na samo svetilo ter pripadajočo 1000W dušilko in kondenzatorjema 2 x 50mF montiranima na nosilno ploščo v stikalni blok svetlobnega stolpa. Reflektor je opremljen z zaslonko proti svetlobnemu onesneževanu. "DISANO"</t>
  </si>
  <si>
    <t>Dobava in montaža (na 30 m svetilni steber) asimetričnega reflektorja tip  1826 Mini Olympic SAP-T400 "DISANO", IP65, koda 415231-00, z vgrajeno sijalko tip NAV-T 400, vključno z vžigno in predspojno napravo, ter kondenzatorjem za kompenzacijo jalovega toka. Reflektor je opremljen z zaslonko proti svetlobnemu onesneževanu. "DISANO"</t>
  </si>
  <si>
    <t xml:space="preserve">*NYY-J 4 x 95 mm2 (za SB-SSLES3- 8 ~ 10)      </t>
  </si>
  <si>
    <t>Izdelava kabelskih glav z montažo ustreznih kab. čevljev in priklop na ustrezno priklopno mesto in sicer za naslednje kable:</t>
  </si>
  <si>
    <t xml:space="preserve">* 4 x 95mm2 (za SB-SSLES3- 8 ~ 10)        </t>
  </si>
  <si>
    <t xml:space="preserve">Dobava, polaganje in priklop kabelskega vodnika FG70R med stikalnim blokom in reflektorji na svetlobnem stebru ter dostopno točko, položenimi v cevi svetlobnega stebra ter uvlečenim v ojačane instalacijske cevi. V stebru so kabli pritrjeni na verigo, katera poteka od vrha do dna stolpa. Gre za sledeče kable:                   </t>
  </si>
  <si>
    <t xml:space="preserve">*FG70R  3 x 2,5 mm2, l=45m (za SB-SSLES3- 8 ~ 10)      </t>
  </si>
  <si>
    <t xml:space="preserve">Dobava in montaža zaščitne spiralne fleksibilne PVC cevi raznih premerov, kot naprimer SECAFLEX  </t>
  </si>
  <si>
    <t>Dobava in montaža INOX vezic dim.: 4x200mm za pritrditev kablov po verigi</t>
  </si>
  <si>
    <t>Veriga za pritrditev kablov nameščena v svetlobnem stolpu, v skupni dolžini 60m, za pritrditev energetskih in telekomunikacijskih kablov (ločeno 2x30m)</t>
  </si>
  <si>
    <t>Ozemljitev svetilnega stebra. Nov svetilni steber je kovinski, višine 30m in je nameščen na armirano betonski temelj. Jekleni steber bo ozemljen v dveh točkah s pomočjo traka FeZn 25×4mm iz nerjavnega materiala, ki pa bo galvansko povezan na jekleno armaturo temelja. Jekleno armaturo se povari v galvansko celoto s kvalitetnimi zvari. Gre za sledeče:</t>
  </si>
  <si>
    <t>*izvedba zvarov</t>
  </si>
  <si>
    <t>Izdelava ozemljitve stikalnega bloka. Pri tem gre za:</t>
  </si>
  <si>
    <t>*Dobava in montaža križne sponke (trak-trak) v jašku pred omaro</t>
  </si>
  <si>
    <t>Programska računalniška oprema:</t>
  </si>
  <si>
    <t xml:space="preserve">- MS Windows Server 2012 R2 
- MS Office 2013 
- SQL Server  </t>
  </si>
  <si>
    <t xml:space="preserve">Licenca za Mobile HMI streznik in 5 R/W licenc                                                                                                                                                                                                                                                                                            </t>
  </si>
  <si>
    <t>Tesnenje kabla v PE 110 mm ali 75 mm cevi z mehanskim tesnilom, dobava tesnilnega materiala</t>
  </si>
  <si>
    <t>Dobava in montaža omrežne opreme, po specifikaciji kot npr:</t>
  </si>
  <si>
    <t>količine za 1 kpl po stolpu / lokaciji</t>
  </si>
  <si>
    <t>REKAPITULACIJA</t>
  </si>
  <si>
    <t>Odvodnjavanje - meteorna in tehnološka voda</t>
  </si>
  <si>
    <t>Priklop očiščene vode iz ČN na javni kanal</t>
  </si>
  <si>
    <t>Skupaj</t>
  </si>
  <si>
    <t>Odvodnjavanje- meteorna in tehnološka voda</t>
  </si>
  <si>
    <t>Zasip obstoječih jaškov z zemljino iz izkopa (cca. 0,8-1,2 m3/kos) Komprimiracija na vrhu jaška mora doseči zbitost skladno z načrtom platoja (95-97% SPP).</t>
  </si>
  <si>
    <t>Zasip obstoječih jaškov z zemljino iz izkopa (cca. 0,15-0,45 m3/kos) Komprimiracija na vrhu jaška mora doseči zbitost skladno z načrtom platoja (95-97% SPP).</t>
  </si>
  <si>
    <t>KANALIZACIJA za meteorno vodo</t>
  </si>
  <si>
    <t>Izdelava jaška iz armiranega poliestra za priključne cevi do DN 600 mm, krožnega prereza s premerom 80 cm, globokega 1,0 do 1,5 m</t>
  </si>
  <si>
    <t>KANALIZACIJA za tehnološko vodo</t>
  </si>
  <si>
    <t>a</t>
  </si>
  <si>
    <t>kanalizacija</t>
  </si>
  <si>
    <t>Dobava, transport, namestitev in montaža popolnoma predfabriciranega črpališča za odpadno vodo, ki se sestoji iz :</t>
  </si>
  <si>
    <t>Jaška iz  armiranega poliestra, premera DN 1200 mm, globine 3,5 m, z (dvodelnim) pokrovom 800/800 mm, N=  400 kN, iz duktilne litine, po standardu EN 124, ISO 1401 vbetoniranim na razbremenilno AB ploščo, zavarovan proti vzgonu z betonom C30/37 - XC4, XD 3, XS 3, , PV-II (upoštevati tudi opaže)</t>
  </si>
  <si>
    <t>Dobava in vgraditev razbremenilne AB plošče AxB=1,66/1,66 m deb 26 cm s pravokotno odprtino 800/800 mm . Uporabi se beton  kakovosti najmanj C30/37 - XC4, XS 3, XF 4, PV-II, in armira z armaturo B500B ( 87kg) in MAG 500/560 Q335 ( 14 kg)</t>
  </si>
  <si>
    <t>Črpalka za odpadno padavinsko vodo z delovno točko H/Q = 10,00 m / 2,0 l/s, s ,   dvižni vod DN 50/65 mm      , združitveni kos "hlače"  (samo 1 kos)                                           protipovratna loputa DN 50 /65 in zasun DN 50/65 mm</t>
  </si>
  <si>
    <t>Notranja krmilna omarica kot npr Grundfos tip LCD108 + Enota LT200 – digitalno/analogni pretvornik za hidrostatično sondo (4-20mA). Vsi potrebna nivojska stikala za vklop, izklop in alarm. NN kabel in signalni kabli dolžine 25 m.</t>
  </si>
  <si>
    <t>Tlačni vod PE 100- d 63 -16 mm v zaščitni cevi PE 80 d110 -8,5</t>
  </si>
  <si>
    <t>Jašek za strupene snovi iz  armiranega poliestra, premera DN 1200 mm, globine 2,0 m s  pokrovom 600/600 mm NL 400 kN iz duktilne litine, po standardu EN 124, ISO 1401 vbetoniranim narazbremenilno AB ploščo, zavarovan proti vzgonu z betonom C30/37 - XC4, XD 3, XS 3, , PV-II (upoštevati tudi opaže)</t>
  </si>
  <si>
    <t>Jašek iz  armiranega poliestra ( usedalnik), premera DN 2000 mm, globine 2,50 m, ki ima že izdelan 3x nastavek za priključno cevi do 200 mm,  z ločilno potopno steno; s pokrovom  premera 600 mm NL 400 kN iz duktilne litine,  vbetoniranim na AB razbremenilno ploščo, zavarovan proti vzgonu z betonom C30/37 - XC4, XD 3, XS 3, , PV-II (upoštevati tudi opaže)</t>
  </si>
  <si>
    <t>Kanalizacija skupaj:</t>
  </si>
  <si>
    <t>b</t>
  </si>
  <si>
    <t>Oskrbovalni (tlačni) vod za pranje kontejnerjev</t>
  </si>
  <si>
    <t>cev PE 100 d32-10</t>
  </si>
  <si>
    <t>Oskrbovalni (tlačni) vod za pranje kontejnerjev skupaj:</t>
  </si>
  <si>
    <t>Kanalizacija za tehnološko vodo skupaj (a+b):</t>
  </si>
  <si>
    <t>Kanalizacija za meteorno in tehnološko vodo skupaj</t>
  </si>
  <si>
    <t>Rušenje AB zidu deb 25 cm -izdelava preboja dim 30/30 cm</t>
  </si>
  <si>
    <t>Zasipanje kanala z materialom iz izkopa izven povoznih površin (ustreznost materiala potrdi gradbeni nadzor oz. nadzorni geomehanik). Komprimiranje v plasteh po 20 cm, stopnja komprimacije skladno z načrtom platoja (95-97% SPP).</t>
  </si>
  <si>
    <t>Izdelava peščene posteljice in obsip kanala s peskom 0-4 mm, vse obvito s PP filcem 250 g/m2</t>
  </si>
  <si>
    <t>Vrtanje oz podbijanje  pod železniškim tirom z jekleno cevjo fi 168x4,5 mm v dolžini 6,00 m;v postavki zajeti jekleno cev in vsa pomožna dela, zavarovanje gradbene jame, dodatno prometno zavarovanje</t>
  </si>
  <si>
    <t>Vgradnja cevi DN 80 mm v AB steno debeline 25 cm</t>
  </si>
  <si>
    <t xml:space="preserve">Izdelava nosilne plasti bituminizirane zmesi AC 32 base B 50-70 A2 v debelini 14 cm </t>
  </si>
  <si>
    <t>Izdelava plasti bituminizirane zmesi AC 22 bin PmB 45/80-65, A2  v debelini 10 cm</t>
  </si>
  <si>
    <t>KANALIZACIJA</t>
  </si>
  <si>
    <t>Dobava, transport, namestitev in montaža popolnoma predfabriciranega črpališča za očiščeno odpadno vodo, ki se sestoji iz :</t>
  </si>
  <si>
    <t>Jaška iz  armiranega poliestra, premera DN 1200 mm, globine 2,35 m, z (dvojnim)  pokrovom 800/800 mm, N= 900 kN, iz duktilne litine, po standardu EN 124, ISO 1401 vbetoniranim na razbremenilno AB ploščo, zavarovan proti vzgonu z betonom C30/37 - XC4, XD 3, XS 3, , PV-II (upoštevati tudi opaže)</t>
  </si>
  <si>
    <t>Črpalka za odpadno padavinsko vodo z delovno točko H/Q = 8,00 m / 2,5 l/s, s ,   dvižni vod DN 50/65 mm      , združitveni kos "hlače"  (samo 1 kos)                                           protipovratna loputa DN 50/65 in zasun DN 50/65 mm</t>
  </si>
  <si>
    <t>Notranja krmilna omarica kot npr Grundfos tip LCD108 + Enota LT200 – digitalno/analogni pretvornik za hidrostatično sondo (4-20mA). Vsi potrebna nivojska stikala za vklop, izklop in alarm. NN kabel in signalni kabli dolžine 45 m.</t>
  </si>
  <si>
    <t>cev PVC d 160 L = 1000 mm</t>
  </si>
  <si>
    <t xml:space="preserve">čep PVC d 160 </t>
  </si>
  <si>
    <t>sedlo PVC d 630 / 160 mm</t>
  </si>
  <si>
    <t>Izdelava jaška iz armiranega poliestra krožnega prereza s premerom 100 cm, globokega 1,0 m, 2 x vodotesna vgradnja cevi PE d90</t>
  </si>
  <si>
    <t>Dobava, izdelava, montaža in vgradnja tlačnega voda kanalizacije iz  PE 100 d90 -16, upoštevane so cevi dolžine 100 m iz koluta, izdelane po SIST ISO 4427 in SIST EN 12201.</t>
  </si>
  <si>
    <t>Končnik PE 100 d90 (SDR 11), navarjen na PE cev d 90 in z navarjeno prirobnico PE 100 d90/ DN 80  (SDR 11), material in delo (varjenje)</t>
  </si>
  <si>
    <t>Spojke za spajanje PE cevi z varjenjem npr. ELGEF plus PE 100 d 90 mm, SDR 11 in varjenje</t>
  </si>
  <si>
    <t>LTŽ fazonski kosi -  upoštevati dobavo, transport, montažo, s tesnili in spojnim materialom vred, zadostuje NP 10 bar</t>
  </si>
  <si>
    <t>9.1</t>
  </si>
  <si>
    <t>F DN 80</t>
  </si>
  <si>
    <t>9.2</t>
  </si>
  <si>
    <t xml:space="preserve">T DN 80 / 80 </t>
  </si>
  <si>
    <t>9.3</t>
  </si>
  <si>
    <t>LTŽ / NL Čistilni kos DN 80 za kanalizacijo</t>
  </si>
  <si>
    <t>9.4</t>
  </si>
  <si>
    <t>FFQ DN 80</t>
  </si>
  <si>
    <t>9.5</t>
  </si>
  <si>
    <t>FFK DN 80 / 45</t>
  </si>
  <si>
    <t>9.6</t>
  </si>
  <si>
    <t>ZSP d 90 / DN 80</t>
  </si>
  <si>
    <t>9.7</t>
  </si>
  <si>
    <t>FF DN 80 / 800 mm</t>
  </si>
  <si>
    <t>9.8</t>
  </si>
  <si>
    <t xml:space="preserve">FFR DN 65 / DN 80 </t>
  </si>
  <si>
    <t>9.9</t>
  </si>
  <si>
    <t xml:space="preserve">X DN 80 </t>
  </si>
  <si>
    <t>9.10</t>
  </si>
  <si>
    <t xml:space="preserve">dvojna univerzalna spojka za DN 80 </t>
  </si>
  <si>
    <t>Izdelava kanalizacije iz cevi iz polivinilklorida premera 125 mm SN 4, montaža v jekleno zaščitno cev</t>
  </si>
  <si>
    <t>Polaganje opozorilnega traku nad tlačnim vodom</t>
  </si>
  <si>
    <t>kanalizacija skupaj</t>
  </si>
  <si>
    <t>1. MONTAŽNA DELA</t>
  </si>
  <si>
    <t>Zap. št.</t>
  </si>
  <si>
    <t>Opis postavke</t>
  </si>
  <si>
    <t>Cena (€)</t>
  </si>
  <si>
    <t>Skupaj (€)</t>
  </si>
  <si>
    <t>Dobava in vgradnja PE PN12,5 bar tlačne cevi 63mm (2") skupaj s fazonskimi kosi za izvedbo priključkov in zavojev - dovod odpadne vode v 11 m3 razbremenilnik</t>
  </si>
  <si>
    <t>Dobava in vgradnja PVC UKC cevi DN125 za iztok očišče vode v črpališče za črpanje vode v javno kanalizacijo</t>
  </si>
  <si>
    <t>skupaj  - montažna dela:</t>
  </si>
  <si>
    <t>2. OSTALA DELA</t>
  </si>
  <si>
    <t>Zagon naprave ter izšolati upravljavca naprave</t>
  </si>
  <si>
    <t>PID - tehnološkega načrta</t>
  </si>
  <si>
    <t>Vodenje poskusnega obratovanja</t>
  </si>
  <si>
    <t>skupaj  - ostala dela:</t>
  </si>
  <si>
    <t>MONTAŽNA DELA</t>
  </si>
  <si>
    <t>S K U P A J   :</t>
  </si>
  <si>
    <t>OSTALA DELA</t>
  </si>
  <si>
    <t>nadvišanje elektro jaškov</t>
  </si>
  <si>
    <t>*Predhodna zaščita obstoječih kablovodov v jašku in čiščenje jaška po opravljenih delih</t>
  </si>
  <si>
    <t xml:space="preserve">*Demontaža LTŽ pokrova (40t) </t>
  </si>
  <si>
    <t>*Porušitev obstoječega jaška v potrebnem obsegu:</t>
  </si>
  <si>
    <t>- rezanje plošče debeline 20cm (7,2m) in odvoz na deponijo (ca 0,7 m3)</t>
  </si>
  <si>
    <t>- rušenje AB sten do globine -0,40m od zgornje kote plošče in odvoz na deponjo (0,3m3)</t>
  </si>
  <si>
    <t>- izkopi do globine 0,40m od zgornje kote plošče (1,16 m3)</t>
  </si>
  <si>
    <t>*Izdelava opaža (vključno z demontažo):</t>
  </si>
  <si>
    <t>- stene (6m2)</t>
  </si>
  <si>
    <t>- plošča (2,25 m2)</t>
  </si>
  <si>
    <t>- odprtina za pokrov (60cmx60cm)</t>
  </si>
  <si>
    <t>*Dobava in vgradnja armature (443 kg) in betona (1,9m3) v stene in ploščo jaška</t>
  </si>
  <si>
    <t>*Izdelava hidroizolacije sten in zgornje plošče z bitumenskimi varjenimi trakovi na predhodni hladni bitumenski premaz (11,6 m2)</t>
  </si>
  <si>
    <t>*Zasip jaška s tamponskim materialom po plasteh z utrjevanjem po plasteh  (4m3)</t>
  </si>
  <si>
    <t>*Dobava in vgraditev pokrova kvadratnega prereza 60x60cm iz duktilne litine z nosilnostjo 600 kN</t>
  </si>
  <si>
    <t>komplet nadvišanje jaškov</t>
  </si>
  <si>
    <t>Napisne tablice na VN kablih v vseh jaških (vzankanje)</t>
  </si>
  <si>
    <t>Železniška proga - industrijski tir:  Demontaža, montaža obstoječih lesenih pragov dimenzij 0,24 / 0,16 / 2,60, za potrebe izkopa jarka kanalizacije in ostalih podzemnih konstrukcij. V postavki je zajeta demontaža, montaža do 6 kos pragov, ~ širina jarka zgoraj do 4,0 m, ~priprava planuma po montaži, planiranje, podbijanje, ~ Brez dobave materiala, Obračun zajema celotno postavko.</t>
  </si>
  <si>
    <t>Izdelava mehanske zaščite - obbetoniranje elektroenergetske kabelske kanalizacije pri križanju z obstoječo infrastrukturo (tiri, fekalna, meteorna, teklekomunikacijska in elektro kanalizacija), 2m v obe strani križanja.</t>
  </si>
  <si>
    <t>Dobava in uvlačenje kabla S-FTP  cat.6A v ojačani fleksibilni cevi, uvlečenega v cev svetlobnega stebra. V stebru so kabli pritrjeni na verigo, katera poteka od vrha do dna stolpa. Veriga in INOX vezice so zajete v elektro popisu svetlobenga stolpa.</t>
  </si>
  <si>
    <t xml:space="preserve">*S-FTP cat.6A, l=45m (za SB-SSLES3- 8 ~ 10)      </t>
  </si>
  <si>
    <t>Zaključevanje kabla (na terenu) s konektorji RJ45, cat.6A po standardu TIA 568A; na vrhu stolpa mora biti eden kabel zaključen v notranjosti brezžične dostopne točke (konektor ne sme biti prevelik)</t>
  </si>
  <si>
    <t>Izolirna samougasna fleksibilna PVC cev (SECAFLEX) za polaganje kablov na mestih, kjer so ti izpostavljeni mehanskim poškodbam. Predvidene so naslednje dimenzije cevi:</t>
  </si>
  <si>
    <t>* 16 mm</t>
  </si>
  <si>
    <t>Zaključitev optičnega kabla kapacitete 24 vlaken v obstoječi omari v TK vozlišču v kontejnerju pod nadstrešnico N4</t>
  </si>
  <si>
    <t>Zaključitev optičnega kabla kapacitete 12 vlaken v stenski kovinski optični delilnik (stolp 9), tip FOKAB SOD-12 s kaseto za optična vlakna</t>
  </si>
  <si>
    <t>Zaključitev optičnega kabla kapacitete 6 vlaken v stenski kovinski optični delilnik (stolp 8, 10), tip FOKAB SOD-12 s kaseto za optična vlakna</t>
  </si>
  <si>
    <t>Varjenje optičnega kabla (v delilniku stolpa 9 - prespajanje optičnega kabla 12 vlaken na optični kabel 2x6 vlaken)</t>
  </si>
  <si>
    <t>Dobava in montaža opreme za brezžično omrežje na svetlobni stolp, po specifikaciji:</t>
  </si>
  <si>
    <t>Opomba: spodnje količine veljajo za 1 kpl po stolpu</t>
  </si>
  <si>
    <t xml:space="preserve">Kontrolne meritve SM kablov </t>
  </si>
  <si>
    <t xml:space="preserve">Kontrolne meritve S-FTP kabla cat.6A  </t>
  </si>
  <si>
    <t>E2</t>
  </si>
  <si>
    <t>Gre za prostostoječo INOX omaro, katera bo nameščcena na poln
armirano betonski temelj izdelan na temelju 30m stolpa, ki sega 40 cm nad končnim tlakom. Omara bo sestavljena iz dveh polj. Energetsko polje z dušilkami (+K1) bo zaprto z dvokrilnimi vrati ter polje za potrebe telekomunikacij (+K2), katero bo zaprto z enokrilnimi vrati. Omara bo opremljena s strešico proti dežju (dvokapna strešica), ter povezana z uvodnim jaškom s cevmi 7× sf 110mm + 2× sf 80mm in opremljena s tipsko ključavnico investitorja. Vhod napajalnega in vseh razvodnih kablov je predviden na spodnjem delu omare. Vlečenje kablov se vrši preko servisnega jaška, ki se nahaja v neposredni bližini svetilnega stebra. Cevi se ustrezno zatesni (npr. purpen). V predvideni omari je vgrajena sledeča oprema:</t>
  </si>
  <si>
    <t>Dobava in montaža vročepocinkanega 16 - kotnega 30m svetilnega stebra, z osem kotnim podestom (košaro) za montažo do 16x 1000W reflektorjev za cel krog = 360°, v dveh višinah (8kos + 8kos), s siderno ploščo in sidernimi vijaki z maticami (32x 30x1500mm) in sicer: jekleni steber škatlaste oblike 16 - koten, skupne višine 30m, izdelan za 3.cono vetra - 208,1 km/h, (italijanski standard: cona vetra 8 - Trst-, razred nagubanosti terena D, kategorija izpostavljenosti II, površina izpostavljenosti reflektorjev Aq=4,6m2), sestavljen iz treh delov, z montažnim podestom opremljenim z zaščitno ograjo, komplet z montažno ploščo. Zgornji osemkotni obroč na košari je od spodnjega obroča odmaknjen za 0,6m, tako da zgornji reflektorji ne bodo svetili na spodnje in ne bo odboja v nebo. Stolp naj ima revizijsko odprtino ob vznožju dim. 270x900mm. Celotna konstrukcija je antikorozivno zaščitena z vročim cinkanjem. Steber se montira na predhodno vgrajeno sidrno ploščo, ki se vgradi v betonski temelj. Uporabi se tipski steber proizvajalca "NCM"</t>
  </si>
  <si>
    <t>*19 kos - 14048 Konzola BB-SSTR L=150mm z vijakom M16X50</t>
  </si>
  <si>
    <t>*1 kos - Konzola BB-SSTR L=130mm z vijakom M16X50</t>
  </si>
  <si>
    <t>*3 kos - Konzola BB-SSTR L=100mm z vijakom M16X50</t>
  </si>
  <si>
    <t>*2 kos  - 23723 Pregibno počivališče za lestve</t>
  </si>
  <si>
    <t>*1 kos - 26027 Izvlečni končnik 12kN</t>
  </si>
  <si>
    <t>*1 kos – 11634 Fiksni končnik</t>
  </si>
  <si>
    <t>*INOX lovilna palica h=2m, privijačena na nosilec dostopne lestve na vrhu košare svetlobnega stolpa</t>
  </si>
  <si>
    <t>Specifikacije SCADA sistema Iconics Genesis64 in licence. Gre za nadgradnjo obstoječega SCADA sistema. Pri tem gre za sledeče:</t>
  </si>
  <si>
    <t>- nadgradnja s 1000 TAG-i
- WEBHMI64-BROWSER licenca za dostop do nadzornega sistema uporabnikom preko spletnega vmesnika istočasno do 10 uporabnikom 
- ReportWorx za 5 podlog
- BridgeWorX 
- AlarmWorX64 Multimedia</t>
  </si>
  <si>
    <t>Izdelava aplikativnega dela na strežniku vključno z mobilno aplikacijo obsega. Poleg izdelave aplikativnega dela za potrebe novih svetlobnih stolpov, je potrebno v novo SCADO prenesti celoten aplikativni del obstoječega SCADA sistema (Cybro Mini SCADA).</t>
  </si>
  <si>
    <t>- izdelava grafike (animirane sinoptične sheme s sliko objekta z vnešenimi glavnimi napravami,                                                                                                                    -  vnos in konfiguracija alarmov,                                                                                                                                   - izdelava trendov in grafičnih prikazov zgodovinskih parametrov                                                                                                                             - definicija in vnos uporabnikov (skladno s pooblastili)                                                                                                                                                                                                                                                                                                                                                                                                                                                                                                                                  - izdelava drevesne strukture, integracija grafike, trendov, alarmov, vključitev obstoječe programske opreme oz. animiranih programskih shem, ki jo je izdelal dobavitelj obstoječih shem in elementov, ki so že v produkciji. Dodatne informacije glede obstoječih shem v produkciji, so na razpolago pri naročniku,                                                                                                           - Izvajalec je po končanem delu dolžan naročniku posredovati licenčno razvojno in run-time programsko platformo z izvorno kodo izdelanega celotnega sistema</t>
  </si>
  <si>
    <t>E1</t>
  </si>
  <si>
    <t>* UNIKATNA dvodelna omara iz INOX pločevine dim. 1200x1800x400m (Š x V x G), pobarvana RAL 7032, IP55, s skupno dvokapno strešico. Levo vratno krilo mora imeti vgrajena prepogibna vrata (odprtina dim 400x500mm) za priklop kablov na vtičnice v omari. Omara mora imeti vrata z vgrajeno ročko na tritočkovno zapiralo z možnostjo vstavitve polcilindričnega zapirala za vgradnjo tipske ključavnice investitorja</t>
  </si>
  <si>
    <t xml:space="preserve">* motorno zaščitno stikalo tip GV2ME22, 20-25A, "Schneider"   </t>
  </si>
  <si>
    <t>* zaščitno stikalo na diferenčni tok EFI-4; 40A/0,03A Tip A, "ETI"</t>
  </si>
  <si>
    <t>* kombinirano zaščitno stikalo na diferenčni tok 16A/0.03A/C,1p+N, "ETI"</t>
  </si>
  <si>
    <t>*kontaktor tip LC1-D18 P7, "Schneider"</t>
  </si>
  <si>
    <t>* UNIKATNA dvodelna omara iz INOX pločevine dim. 1200x1100x300m (Š x V x G), pobarvana RAL 7032, IP55, s skupno dvokapno strešico. Levo vratno krilo mora imeti vgrajena prepogibna vrata (odprtina dim 400x500mm) za priklop kablov na vtičnice v omari. Omara mora imeti vrata z vgrajeno ročko na tritočkovno zapiralo z možnostjo vstavitve polcilindričnega zapirala za vgradnjo tipske ključavnice investitorja</t>
  </si>
  <si>
    <t>E6.1</t>
  </si>
  <si>
    <t>TELEKOMUNIKACIJE - SVETLOBNI STOLPI</t>
  </si>
  <si>
    <t>Dobava in uvlačenje optičnega kabla TOSM03 1x24 CMAN 9/125um, vodotesen, zaščiten proti glodalcem, UV odporen, v cevi kabelske kanalizacije</t>
  </si>
  <si>
    <t>Dobava in uvlačenje optičnega kabla TOSM03 1x12 CMAN, 9/125um, vodotesen, zaščiten proti glodalcem, UV odporen, v cevi kabelske kanalizacije</t>
  </si>
  <si>
    <t>Kovinski optični delilnik F&amp;G ali EATON za 24 vlaken, tip SM za vgradnjo v 19" rack omaro s kaseto za optična vlakna, vključno z 24 kos optičnimi LC konektorji in 2 kos uvodnicami. Neuporabljene uvodnice je potrebno zapreti s tipskim čepom (tesnilna ploščica - delilnik ne sme imeti odprtin)</t>
  </si>
  <si>
    <t>Kovinski stenski optični delilnik FOKAB za 12 vlaken, tip SM tip SOD-12 s kaseto za optična vlakna, vključno z 12 kos optičnimi LC konektorji in 2 kos uvodnicami. Neuporabljene uvodnice je potrebno zapreti s tipskim čepom (tesnilna ploščica - delilnik ne sme imeti odprtin)</t>
  </si>
  <si>
    <t>15</t>
  </si>
  <si>
    <t xml:space="preserve">Označevanje optičnega kabla v kabelskih jaških, na delilnikih in v omari z ustrezno ploščico iz nerjaveče pločevine z označbo kabla in priključnimi točkami </t>
  </si>
  <si>
    <t>REKAPITULACIJA FAZA B</t>
  </si>
  <si>
    <t>vrednost brez DDV</t>
  </si>
  <si>
    <t>II.a Čistilna naprava za pralnico</t>
  </si>
  <si>
    <t>VI. ČN in KANALIZACIJA ZA fekalno ODPADNO VODO</t>
  </si>
  <si>
    <r>
      <t xml:space="preserve">V postavki izdelave kanalete z rego je potrebno upoštevati </t>
    </r>
    <r>
      <rPr>
        <b/>
        <u/>
        <sz val="10"/>
        <rFont val="Arial Narrow"/>
        <family val="2"/>
        <charset val="238"/>
      </rPr>
      <t>vsa potrebna dela za vgradnjo po navodilih proizvajalca</t>
    </r>
    <r>
      <rPr>
        <b/>
        <sz val="10"/>
        <rFont val="Arial Narrow"/>
        <family val="2"/>
        <charset val="238"/>
      </rPr>
      <t>. V postavki se upošteva tudi zaključne stene, prehodne kose in ostale spojne elemente, betone, armaturo, moznike. Kanalete se obbetonirajo z armiranim betonom C30/37 - XC4,  XS 3, XF 4, PV-II, in armira z armaturo B500B. Slop betona se diletira na 6 m in mozniči z mozniki 8xF22,L=60 cm. Med krovnim slojem asfalta in betonom se izvede bitumenski fugirni trak. Zemeljska dela in rušenje asfaltov so obračunani ločeno.</t>
    </r>
  </si>
  <si>
    <t>Izdelava (dobava in vgradnja) kanalet z rego  nazivne širine 100 mm (npr.RECYFIX HICAP F 100 tip 365/300, odprta rega 28 mm, 1 m), sestavljene iz telesa kanalete z vtočnikom  višine 300 mm z odprto rego, z LTŽ rešetko z vzdolžnimi regami, obremenitveni razred F 900, dolžina 1000 mm. Dimenzija obbetoniranja 88/50 cm (podložni beton=cca 0,06 m3/m1. V konstruktivni beton = cca. 0.35 m3/m1, armatura  RA F10-F25 cca. 70 kg/m1)</t>
  </si>
  <si>
    <t>Izdelava (dobava in vgradnja) kanalet z rego  nazivne širine 150 mm (RECYFIX HICAP F 150 tip 380/300, odprta rega 28 mm, 1 m), sestavljene iz telesa kanalete z vtočnikom  višine 300 mm z odprto rego, z LTŽ rešetko z odprto rego, obremenitveni razred F 900, dolžina 1000 mm. Dimenzija obbetoniranja 88/51 cm (Vpodložni beton=cca 0,06 m3/m1. V konstruktivni beton = cca. 0.35 m3/m1, armatura  RA F10-F25 cca. 70 kg/m1)</t>
  </si>
  <si>
    <t>Izdelava (dobava in vgradnja) kanalet z rego nazivne širine 200mm, (npr.RECYFIX HICAP F 200 tip 465/300, odprta rega 28 mm) sestavljene iz telesa kanalete z vtočnikom  višine 300 mm z odprto rego 14 mm, z LTŽ rešetko z odprto rego, obremenitveni razred F 900, dolžina 1000 mm. Dimenzija obbetoniranja 97/55 cm (Vpodložni beton=cca 0,065 m3/m1. V konstruktivni beton = cca. 0.4 m3/m1, armatura  RA F10-F19 cca. 55 kg/m1)</t>
  </si>
  <si>
    <t>Izdelava (dobava in vgradnja) kanalet z rego nazivne širine 300mm (npr.RECYFIX HICAP F 300 tip 750/300, odprta rega 28 mm, 1 m), sestavljene iz telesa kanalete z vtočnikom  višine 300 mm z odprto rego 14 mm, z LTŽ rešetko z odprto rego, obremenitveni razred F 900, dolžina 1000 mm. Dimenzija obbetoniranja125/72 cm (Vpodložni beton=cca 0,1 m3/m1. V konstruktivni beton = 0.58 m3/m1, armatura RA F10-F19, cca. 65 kg/m1)</t>
  </si>
  <si>
    <t>Izdelava predfabriciranega jaška - peskolova, pravokotnega prereza 520x498 mm , globokega 1,0 do 1,5 z rešetko nosilnosti F900 kN. Jašek mora biti kompatibilen za spajanje z izbranim sistemom kanalet. Jašek se vgradi po navodilih proizvajalca. Jašek se postvi na temeljno ploščo 1,4x1,4 m in polno obbetonira v debelini 25 cm z betonom C30/37 - XC4, XS 3, XF 4, PV-II v debelini 25 cm (cca 1,5 m3 betona), in armira z armaturo B500B F12 mm (cca. 260 kg)</t>
  </si>
  <si>
    <t xml:space="preserve">Izdelava AB plošče dimenzij DxŠ=4.5m x 3.0m debeline 20 cm iz betona C30/37 - XC4, XS 3 , PV-II. Plošča se armira z armaturnimi mrežami MAG 500/560 ,Q 503 (270 kg), B500B (98 kg) in bremenskimi ušesi F20 mm za pritrditev poliestrskih trakov </t>
  </si>
  <si>
    <r>
      <t>m</t>
    </r>
    <r>
      <rPr>
        <vertAlign val="superscript"/>
        <sz val="10"/>
        <rFont val="Arial Narrow"/>
        <family val="2"/>
        <charset val="238"/>
      </rPr>
      <t>2</t>
    </r>
    <r>
      <rPr>
        <sz val="10"/>
        <rFont val="Arial Narrow"/>
        <family val="2"/>
        <charset val="238"/>
      </rPr>
      <t xml:space="preserve"> </t>
    </r>
  </si>
  <si>
    <t>II.I.</t>
  </si>
  <si>
    <t>II.II.</t>
  </si>
  <si>
    <t>A)</t>
  </si>
  <si>
    <t>B)</t>
  </si>
  <si>
    <t>c</t>
  </si>
  <si>
    <t>C</t>
  </si>
  <si>
    <t>D</t>
  </si>
  <si>
    <t>d</t>
  </si>
  <si>
    <t>E</t>
  </si>
  <si>
    <t>Cene na enoto in vrednosti so v EUR brez DDV</t>
  </si>
  <si>
    <t>III. VODOVOD</t>
  </si>
  <si>
    <r>
      <t>m</t>
    </r>
    <r>
      <rPr>
        <vertAlign val="superscript"/>
        <sz val="10"/>
        <color indexed="8"/>
        <rFont val="Arial Narrow"/>
        <family val="2"/>
        <charset val="238"/>
      </rPr>
      <t>1</t>
    </r>
    <r>
      <rPr>
        <sz val="10"/>
        <color indexed="8"/>
        <rFont val="Arial Narrow"/>
        <family val="2"/>
        <charset val="238"/>
      </rPr>
      <t xml:space="preserve">                                             </t>
    </r>
  </si>
  <si>
    <r>
      <t>skupaj m</t>
    </r>
    <r>
      <rPr>
        <vertAlign val="superscript"/>
        <sz val="10"/>
        <rFont val="Arial Narrow"/>
        <family val="2"/>
        <charset val="238"/>
      </rPr>
      <t>3</t>
    </r>
    <r>
      <rPr>
        <sz val="10"/>
        <rFont val="Arial Narrow"/>
        <family val="2"/>
        <charset val="238"/>
      </rPr>
      <t xml:space="preserve">                             </t>
    </r>
  </si>
  <si>
    <r>
      <t>m</t>
    </r>
    <r>
      <rPr>
        <vertAlign val="superscript"/>
        <sz val="10"/>
        <rFont val="Arial Narrow"/>
        <family val="2"/>
        <charset val="238"/>
      </rPr>
      <t>3</t>
    </r>
    <r>
      <rPr>
        <sz val="10"/>
        <rFont val="Arial Narrow"/>
        <family val="2"/>
        <charset val="238"/>
      </rPr>
      <t xml:space="preserve"> </t>
    </r>
  </si>
  <si>
    <r>
      <t>m</t>
    </r>
    <r>
      <rPr>
        <vertAlign val="superscript"/>
        <sz val="10"/>
        <color indexed="8"/>
        <rFont val="Arial Narrow"/>
        <family val="2"/>
        <charset val="238"/>
      </rPr>
      <t>2</t>
    </r>
    <r>
      <rPr>
        <sz val="10"/>
        <color indexed="8"/>
        <rFont val="Arial Narrow"/>
        <family val="2"/>
        <charset val="238"/>
      </rPr>
      <t xml:space="preserve"> </t>
    </r>
  </si>
  <si>
    <r>
      <t>m</t>
    </r>
    <r>
      <rPr>
        <vertAlign val="superscript"/>
        <sz val="10"/>
        <color indexed="8"/>
        <rFont val="Arial Narrow"/>
        <family val="2"/>
        <charset val="238"/>
      </rPr>
      <t>3</t>
    </r>
  </si>
  <si>
    <r>
      <t>m</t>
    </r>
    <r>
      <rPr>
        <vertAlign val="superscript"/>
        <sz val="10"/>
        <color indexed="8"/>
        <rFont val="Arial Narrow"/>
        <family val="2"/>
        <charset val="238"/>
      </rPr>
      <t>3</t>
    </r>
    <r>
      <rPr>
        <sz val="10"/>
        <color indexed="8"/>
        <rFont val="Arial Narrow"/>
        <family val="2"/>
        <charset val="238"/>
      </rPr>
      <t xml:space="preserve"> </t>
    </r>
  </si>
  <si>
    <r>
      <t>skupaj m</t>
    </r>
    <r>
      <rPr>
        <vertAlign val="superscript"/>
        <sz val="10"/>
        <color indexed="8"/>
        <rFont val="Arial Narrow"/>
        <family val="2"/>
        <charset val="238"/>
      </rPr>
      <t>3</t>
    </r>
    <r>
      <rPr>
        <sz val="10"/>
        <color indexed="8"/>
        <rFont val="Arial Narrow"/>
        <family val="2"/>
        <charset val="238"/>
      </rPr>
      <t xml:space="preserve">                                     </t>
    </r>
  </si>
  <si>
    <r>
      <t>m</t>
    </r>
    <r>
      <rPr>
        <vertAlign val="superscript"/>
        <sz val="10"/>
        <rFont val="Arial Narrow"/>
        <family val="2"/>
        <charset val="238"/>
      </rPr>
      <t>3</t>
    </r>
    <r>
      <rPr>
        <sz val="10"/>
        <rFont val="Arial Narrow"/>
        <family val="2"/>
        <charset val="238"/>
      </rPr>
      <t xml:space="preserve">                                     </t>
    </r>
  </si>
  <si>
    <r>
      <t>Obbetoniranje fazonov -lokov in odcepov, ter podstavkov za hidrante z C 16/20 (cca 0,05 m</t>
    </r>
    <r>
      <rPr>
        <vertAlign val="superscript"/>
        <sz val="10"/>
        <color indexed="8"/>
        <rFont val="Arial Narrow"/>
        <family val="2"/>
        <charset val="238"/>
      </rPr>
      <t>3</t>
    </r>
    <r>
      <rPr>
        <sz val="10"/>
        <color indexed="8"/>
        <rFont val="Arial Narrow"/>
        <family val="2"/>
        <charset val="238"/>
      </rPr>
      <t>/kos)</t>
    </r>
  </si>
  <si>
    <r>
      <t>m</t>
    </r>
    <r>
      <rPr>
        <vertAlign val="superscript"/>
        <sz val="10"/>
        <rFont val="Arial Narrow"/>
        <family val="2"/>
        <charset val="238"/>
      </rPr>
      <t>1</t>
    </r>
    <r>
      <rPr>
        <sz val="10"/>
        <rFont val="Arial Narrow"/>
        <family val="2"/>
        <charset val="238"/>
      </rPr>
      <t xml:space="preserve">                                           </t>
    </r>
  </si>
  <si>
    <r>
      <t>m</t>
    </r>
    <r>
      <rPr>
        <vertAlign val="superscript"/>
        <sz val="10"/>
        <rFont val="Arial Narrow"/>
        <family val="2"/>
        <charset val="238"/>
      </rPr>
      <t>1</t>
    </r>
    <r>
      <rPr>
        <sz val="10"/>
        <rFont val="Arial Narrow"/>
        <family val="2"/>
        <charset val="238"/>
      </rPr>
      <t xml:space="preserve">                                                </t>
    </r>
  </si>
  <si>
    <r>
      <t>m</t>
    </r>
    <r>
      <rPr>
        <vertAlign val="superscript"/>
        <sz val="10"/>
        <color indexed="8"/>
        <rFont val="Arial Narrow"/>
        <family val="2"/>
        <charset val="238"/>
      </rPr>
      <t>1</t>
    </r>
    <r>
      <rPr>
        <sz val="10"/>
        <color indexed="8"/>
        <rFont val="Arial Narrow"/>
        <family val="2"/>
        <charset val="238"/>
      </rPr>
      <t xml:space="preserve">                                           </t>
    </r>
  </si>
  <si>
    <t>e</t>
  </si>
  <si>
    <t>f</t>
  </si>
  <si>
    <t>g</t>
  </si>
  <si>
    <t>h</t>
  </si>
  <si>
    <t>IV.I.</t>
  </si>
  <si>
    <t>IV.II.</t>
  </si>
  <si>
    <r>
      <t xml:space="preserve">Izdelava armirano betonskega električnega kabelskega jaška dimenzij </t>
    </r>
    <r>
      <rPr>
        <b/>
        <sz val="10"/>
        <rFont val="Arial Narrow"/>
        <family val="2"/>
        <charset val="238"/>
      </rPr>
      <t>2x2x1,8m</t>
    </r>
    <r>
      <rPr>
        <sz val="10"/>
        <rFont val="Arial Narrow"/>
        <family val="2"/>
        <charset val="238"/>
      </rPr>
      <t xml:space="preserve"> v cestišču. Jašek je opremljen z težkim dvojnim LŽ pokrovom</t>
    </r>
    <r>
      <rPr>
        <b/>
        <sz val="10"/>
        <rFont val="Arial Narrow"/>
        <family val="2"/>
        <charset val="238"/>
      </rPr>
      <t xml:space="preserve"> 600 kN</t>
    </r>
    <r>
      <rPr>
        <sz val="10"/>
        <rFont val="Arial Narrow"/>
        <family val="2"/>
        <charset val="238"/>
      </rPr>
      <t xml:space="preserve">. Izvajalec mora prekontrolirati statiko jaška in jo prilagoditi nosilnosti tal in pričakovani obremenitvi. Gradbeni projekt kabelskega jaška, je na vpogled pri investitorju.                                                                           Dela, ki so potrebna za izdelavo jaška so:     </t>
    </r>
  </si>
  <si>
    <r>
      <t xml:space="preserve">Izdelava armirano betonskega električnega kabelskega jaška dimenzij </t>
    </r>
    <r>
      <rPr>
        <b/>
        <sz val="10"/>
        <rFont val="Arial Narrow"/>
        <family val="2"/>
        <charset val="238"/>
      </rPr>
      <t>2x2x2.5m</t>
    </r>
    <r>
      <rPr>
        <sz val="10"/>
        <rFont val="Arial Narrow"/>
        <family val="2"/>
        <charset val="238"/>
      </rPr>
      <t xml:space="preserve"> v cestišču. Jašek je opremljen z težkim dvojnim LŽ pokrovom</t>
    </r>
    <r>
      <rPr>
        <b/>
        <sz val="10"/>
        <rFont val="Arial Narrow"/>
        <family val="2"/>
        <charset val="238"/>
      </rPr>
      <t xml:space="preserve"> 600 kN</t>
    </r>
    <r>
      <rPr>
        <sz val="10"/>
        <rFont val="Arial Narrow"/>
        <family val="2"/>
        <charset val="238"/>
      </rPr>
      <t xml:space="preserve">. Izvajalec mora prekontrolirati statiko jaška in jo prilagoditi nosilnosti tal in pričakovani obremenitvi. Gradbeni projekt kabelskega jaška, je na vpogled pri investitorju.                                                                           Dela, ki so potrebna za izdelavo jaška so:     </t>
    </r>
  </si>
  <si>
    <r>
      <t xml:space="preserve">Izdelava armirano betonskega električnega kabelskega jaška dimenzij </t>
    </r>
    <r>
      <rPr>
        <b/>
        <sz val="10"/>
        <rFont val="Arial Narrow"/>
        <family val="2"/>
        <charset val="238"/>
      </rPr>
      <t>1,5x1,5x1,5m</t>
    </r>
    <r>
      <rPr>
        <sz val="10"/>
        <rFont val="Arial Narrow"/>
        <family val="2"/>
        <charset val="238"/>
      </rPr>
      <t xml:space="preserve"> v cestišču. Jašek je opremljen z težkim LŽ pokrovom</t>
    </r>
    <r>
      <rPr>
        <b/>
        <sz val="10"/>
        <rFont val="Arial Narrow"/>
        <family val="2"/>
        <charset val="238"/>
      </rPr>
      <t xml:space="preserve"> 600 kN</t>
    </r>
    <r>
      <rPr>
        <sz val="10"/>
        <rFont val="Arial Narrow"/>
        <family val="2"/>
        <charset val="238"/>
      </rPr>
      <t xml:space="preserve">. Izvajalec mora prekontrolirati statiko jaška in jo prilagoditi nosilnosti tal in pričakovani obremenitvi. Gradbeni projekt kabelskega jaška, je na vpogled pri investitorju.                                                                           Dela, ki so potrebna za izdelavo jaška so:     </t>
    </r>
  </si>
  <si>
    <t>1.a</t>
  </si>
  <si>
    <t>1.b</t>
  </si>
  <si>
    <t>1.c</t>
  </si>
  <si>
    <t>2.a</t>
  </si>
  <si>
    <t>2.b</t>
  </si>
  <si>
    <t>8a</t>
  </si>
  <si>
    <t>8b</t>
  </si>
  <si>
    <r>
      <rPr>
        <b/>
        <sz val="10"/>
        <rFont val="Arial Narrow"/>
        <family val="2"/>
        <charset val="238"/>
      </rPr>
      <t>Dobava in vgradnja fizikalno-kemijske čistilne naprave MH20" 1-5:2390215-5 z zunanjim 11m3 samostoječim zbiralnikom ali podobne:</t>
    </r>
    <r>
      <rPr>
        <b/>
        <sz val="10"/>
        <color rgb="FFFF0000"/>
        <rFont val="Arial Narrow"/>
        <family val="2"/>
        <charset val="238"/>
      </rPr>
      <t xml:space="preserve">
</t>
    </r>
    <r>
      <rPr>
        <b/>
        <sz val="10"/>
        <rFont val="Arial Narrow"/>
        <family val="2"/>
        <charset val="238"/>
      </rPr>
      <t>ZAHTEVANE LASTNOSTI:</t>
    </r>
    <r>
      <rPr>
        <sz val="10"/>
        <rFont val="Arial Narrow"/>
        <family val="2"/>
        <charset val="238"/>
      </rPr>
      <t xml:space="preserve">
Tip naprave: fizikalno - kemijska s precipitacijo;
Kapaciteta naprave: 1,5 m3/h;
El. priključek: trofazni tok 380V (3F);
Dovod pitne vode: iz vodovoda preko vodomernega jaška: 1";
Dimenzija naprave: 2 x WGH 20" kontejner z dvojnimi vrati (6000 x 4000 x 2800 mm) - nadzemna izvedba;
Krmiljenje: popolnoma avtopatizirana z CPL - dostop do krmiljenja v kontejnerju ter iz oddaljenega računalnika;
Zagotoviti je potrebne povrat očiščene vode z ustreznim tlakom za ponovno uporabo z možnostjo spremembe % mešanja vode; 
Vključen mora biti somostoječi vodotesni nadzemni rezervoar - Samostoječi zbiralnik V=11 m3
Izvedba povezovalnih tlačnih in gravitacijskih cevovodov med čistilno napravo in samostoječim 11 m3 zadrževalnikom ter 30m3 razbremenilnikom
Vsi deli čistilne naprave so v dveh povezanih zaporednih kontejnerjih in so predpripravljeni v delavnici in v kompletu pripeljani na lokacijo postavitve. Naprava mora biti prilagojega za do 80% povrata vode nazaj v uporabo za pranje ladijskih kontejnerjev. Povrat vode mora vključevati tudi dezinfekcijo očiščene vode.
</t>
    </r>
    <r>
      <rPr>
        <b/>
        <sz val="10"/>
        <rFont val="Arial Narrow"/>
        <family val="2"/>
        <charset val="238"/>
      </rPr>
      <t>Izbran reagent za obarjanje odpdane vode mora biti preizkušen in dokazano učinkovit za čiščenje odpane vode, ki nastaja pri pranju kontejnerjev v Luki Koper!</t>
    </r>
  </si>
  <si>
    <r>
      <t xml:space="preserve">Dobava in vgranja samostoječega nadzemenga razervarja za odpdano vodo v ISO  20" kontejnerju, prilagojenemu za skladiščenje odpadne vode.
</t>
    </r>
    <r>
      <rPr>
        <sz val="10"/>
        <rFont val="Arial Narrow"/>
        <family val="2"/>
        <charset val="238"/>
      </rPr>
      <t>- kontejner mora biti peskan in zaščiten s temeljno barvo in vrhnim premazom (v barvo ostalih kontejnerjev)
- notranjost kontejnerja se izvede s PP ploščami, ki so vodotesno varjene
- kontejner mora biti statično gledano samostoječ
- vgrajena aeracija za mešanje vode (6 X cevno puhalo JetFlex® TD dolžine 1000 mm)
- kompresor za vpihovenja zraka za mešanje vode 2x Hiblow HP 200 ali podobnim z omarico in krmiljenjem
- potopna črpalka s plovnimi stikali za prečrpavanje vode v 11m3 samostoječi nadzemni rezervoar
- notranje in zunanje cevne povezave</t>
    </r>
    <r>
      <rPr>
        <b/>
        <sz val="10"/>
        <rFont val="Arial Narrow"/>
        <family val="2"/>
        <charset val="238"/>
      </rPr>
      <t xml:space="preserve">
Vsi deli samostoječega nadzemnega rezervaraja so vgrajeni v 20" ISO kontejnerju in so predpripravljeni v delavnici in v kompletu pripeljani na loakcijo postavitve. Krmiljenje areacije in prečrpanja vode v 12 m3 samostoječi nadzemni rezervar mora biti prilagojen in usklajen s krimeljnjem čistilne naprave. Rezervoar služi za varnostni zalogovnik v primeru nedelovanja čistilne naprave. </t>
    </r>
  </si>
  <si>
    <t xml:space="preserve">REKAPITULACIJA </t>
  </si>
  <si>
    <t>Enojne galerije 1. FAZA</t>
  </si>
  <si>
    <t>VII.I.</t>
  </si>
  <si>
    <t>VII.I.A</t>
  </si>
  <si>
    <t>VII.I.B</t>
  </si>
  <si>
    <t>Dvojne galerije 1. FAZA</t>
  </si>
  <si>
    <t>VII.II.</t>
  </si>
  <si>
    <t>VII.II.A</t>
  </si>
  <si>
    <t>VII.II.B</t>
  </si>
  <si>
    <t>VII.II.A.</t>
  </si>
  <si>
    <t>GALERIJE SKUPAJ</t>
  </si>
  <si>
    <t xml:space="preserve">* Dobava in izdelava tokovnih povezav s kablom FG70R 3×1,5mm2 za napajanje svetilk. Za montažo svetilke in kabla se uporabi tipski pribor Erico, za montažo brez vrtanja v konstrukcijo. Kjer so kabli izpostavljeni mehanskim poškodbam, jih je potrebno uvleči v zaščitno cev. Uvode v svetilko se izvede vodotesno, z uporabo tipske uvodnice. </t>
  </si>
  <si>
    <r>
      <t>Izdelava in dobava</t>
    </r>
    <r>
      <rPr>
        <sz val="10"/>
        <rFont val="Arial Narrow"/>
        <family val="2"/>
        <charset val="238"/>
      </rPr>
      <t xml:space="preserve"> </t>
    </r>
    <r>
      <rPr>
        <b/>
        <sz val="10"/>
        <rFont val="Arial Narrow"/>
        <family val="2"/>
        <charset val="238"/>
      </rPr>
      <t>vroče pocinkanega jeklenega nosilnega ogrodja za stikalni blok SB-PRALNICA-GL</t>
    </r>
    <r>
      <rPr>
        <sz val="10"/>
        <rFont val="Arial Narrow"/>
        <family val="2"/>
        <charset val="238"/>
      </rPr>
      <t xml:space="preserve">. Gre za izdelavo ogrodja za stikalni blok, ki je sestavljeno iz U profilov v celoto z varenjem. Predvideni so standardni profili ( U profil 100×60×5mm). </t>
    </r>
    <r>
      <rPr>
        <b/>
        <sz val="10"/>
        <rFont val="Arial Narrow"/>
        <family val="2"/>
        <charset val="238"/>
      </rPr>
      <t xml:space="preserve">Celotna teža vseh potrebnih profilov za izdelavo kompletnega ogrodja je G=69kg </t>
    </r>
  </si>
  <si>
    <r>
      <t>Izdelava in dobava</t>
    </r>
    <r>
      <rPr>
        <sz val="10"/>
        <rFont val="Arial Narrow"/>
        <family val="2"/>
        <charset val="238"/>
      </rPr>
      <t xml:space="preserve"> </t>
    </r>
    <r>
      <rPr>
        <b/>
        <sz val="10"/>
        <rFont val="Arial Narrow"/>
        <family val="2"/>
        <charset val="238"/>
      </rPr>
      <t>vroče pocinkanega jeklenega nosilnega ogrodja za stikalni blok SB-PRALNICA-1, SB-PRALNICA-2 in SB-PRALNICA-3,</t>
    </r>
    <r>
      <rPr>
        <sz val="10"/>
        <rFont val="Arial Narrow"/>
        <family val="2"/>
        <charset val="238"/>
      </rPr>
      <t xml:space="preserve">. Gre za izdelavo ogrodja za stikalni blok, ki je sestavljeno iz U profilov v celoto z varenjem. Predvideni so standardni profili ( U profil 100×60×5mm). </t>
    </r>
    <r>
      <rPr>
        <b/>
        <sz val="10"/>
        <rFont val="Arial Narrow"/>
        <family val="2"/>
        <charset val="238"/>
      </rPr>
      <t xml:space="preserve">Celotna teža vseh potrebnih profilov za izdelavo kompletnega ogrodja je G=56kg </t>
    </r>
  </si>
  <si>
    <r>
      <t xml:space="preserve">Izdelava in dobava stikalnega bloka SB-PRALNICA-GL, </t>
    </r>
    <r>
      <rPr>
        <sz val="10"/>
        <rFont val="Arial Narrow"/>
        <family val="2"/>
        <charset val="238"/>
      </rPr>
      <t>ki bo nameščen v namensko izdelano nosilno ogrodje iz pozicije 1. Stikalni blok bo vgrajen in pritrjen na nosilno ogrodje na talnih nosilcih ter dodatno še hrbtno na zgornjem delu omare. Vhod napajalnega in vseh razvodnih kablov je predviden na spodnjem delu omare z razmestitvijo uvodnic kot je to razvidno v načrtu. V omaro je predvidena naslednja oprema:</t>
    </r>
  </si>
  <si>
    <r>
      <t xml:space="preserve">Izdelava in dobava stikalnega bloka SB-PRALNICA-1, SB-PRALNICA-2 in SB-PRALNICA-3, </t>
    </r>
    <r>
      <rPr>
        <sz val="10"/>
        <rFont val="Arial Narrow"/>
        <family val="2"/>
        <charset val="238"/>
      </rPr>
      <t>ki bodo nameščeni v namensko izdelano nosilno ogrodje iz pozicije 2. Stikalni blok bo vgrajen in pritrjen na nosilno ogrodje na talnih nosilcih ter dodatno še hrbtno na zgornjem delu omare. Vhod napajalnega in vseh razvodnih kablov je predviden na spodnjem delu omare z razmestitvijo uvodnic kot je to razvidno v načrtu. V omaro je predvidena naslednja oprema:</t>
    </r>
  </si>
  <si>
    <r>
      <t xml:space="preserve">Dobava in montaža 0,4 kV stikalnega bloka </t>
    </r>
    <r>
      <rPr>
        <b/>
        <sz val="10"/>
        <rFont val="Arial Narrow"/>
        <family val="2"/>
        <charset val="238"/>
      </rPr>
      <t>SB-SSLES3-8,  SB-SSLES3-9 in SB-SSLES3-10</t>
    </r>
  </si>
  <si>
    <r>
      <t>Dobava in vgradnja krmilniške opreme v stikalni blok</t>
    </r>
    <r>
      <rPr>
        <b/>
        <sz val="10"/>
        <rFont val="Arial Narrow"/>
        <family val="2"/>
        <charset val="238"/>
      </rPr>
      <t xml:space="preserve">. </t>
    </r>
    <r>
      <rPr>
        <sz val="10"/>
        <rFont val="Arial Narrow"/>
        <family val="2"/>
        <charset val="238"/>
      </rPr>
      <t>Pri tem gre za sledeče:</t>
    </r>
  </si>
  <si>
    <r>
      <t>brezžična dostopna točka</t>
    </r>
    <r>
      <rPr>
        <sz val="10"/>
        <rFont val="Arial Narrow"/>
        <family val="2"/>
        <charset val="238"/>
      </rPr>
      <t xml:space="preserve"> (access point) CISCO AIR-AP1572EAC-E-K9, specifikacija: AP 802.11ac zunanja Mesh brezžična dostopna točka, zunanja antena, E reg domena </t>
    </r>
  </si>
  <si>
    <r>
      <t>antena</t>
    </r>
    <r>
      <rPr>
        <sz val="10"/>
        <rFont val="Arial Narrow"/>
        <family val="2"/>
        <charset val="238"/>
      </rPr>
      <t xml:space="preserve"> CISCO AIR-ANT2588P3M-N  specifikacija: 2.4GHz 8dBi/5GHz 8dBi dual band Omni Antena, N konektor </t>
    </r>
  </si>
  <si>
    <r>
      <t xml:space="preserve">antenski koax kabel, </t>
    </r>
    <r>
      <rPr>
        <sz val="10"/>
        <rFont val="Arial Narrow"/>
        <family val="2"/>
        <charset val="238"/>
      </rPr>
      <t>specifikacija: nizkoizgubni koaksialni kabel dolžine 3 m, zaključen z N konektorji</t>
    </r>
  </si>
  <si>
    <r>
      <t>nosilec antene</t>
    </r>
    <r>
      <rPr>
        <sz val="10"/>
        <rFont val="Arial Narrow"/>
        <family val="2"/>
        <charset val="238"/>
      </rPr>
      <t>, specifikacija: 1570 serija Pole-Mount Kit (Type-1)</t>
    </r>
  </si>
  <si>
    <r>
      <t>drog za anteno</t>
    </r>
    <r>
      <rPr>
        <sz val="10"/>
        <rFont val="Arial Narrow"/>
        <family val="2"/>
        <charset val="238"/>
      </rPr>
      <t>, izvlečna dvojna cev iz inoksa ali nerjaveče pocinkane pločevine dolžine 2 m</t>
    </r>
  </si>
  <si>
    <r>
      <t>napajalni kabel</t>
    </r>
    <r>
      <rPr>
        <sz val="10"/>
        <rFont val="Arial Narrow"/>
        <family val="2"/>
        <charset val="238"/>
      </rPr>
      <t xml:space="preserve">, specifikacija: 1520 serija AC napajalni kabel dolžine 40ft </t>
    </r>
  </si>
  <si>
    <r>
      <t>prenapetostna zaščita</t>
    </r>
    <r>
      <rPr>
        <sz val="10"/>
        <rFont val="Arial Narrow"/>
        <family val="2"/>
        <charset val="238"/>
      </rPr>
      <t>, specifikacija: 1570 serija Lightning Arrestor kit z N konektorjem za 2.4 GHz in 5 GHz</t>
    </r>
  </si>
  <si>
    <r>
      <t>servisna podpora</t>
    </r>
    <r>
      <rPr>
        <sz val="10"/>
        <rFont val="Arial Narrow"/>
        <family val="2"/>
        <charset val="238"/>
      </rPr>
      <t xml:space="preserve"> za brezžične dostopne točke, 3-letna garancija (servis pass)</t>
    </r>
  </si>
  <si>
    <r>
      <t>omrežno stikalo,</t>
    </r>
    <r>
      <rPr>
        <sz val="10"/>
        <rFont val="Arial Narrow"/>
        <family val="2"/>
        <charset val="238"/>
      </rPr>
      <t xml:space="preserve"> specifikacija: Transition networks SM4T4DPA </t>
    </r>
  </si>
  <si>
    <r>
      <t>SFP modul,</t>
    </r>
    <r>
      <rPr>
        <sz val="10"/>
        <rFont val="Arial Narrow"/>
        <family val="2"/>
        <charset val="238"/>
      </rPr>
      <t xml:space="preserve"> specifikacija: tip FTLF1318P3BTL</t>
    </r>
  </si>
  <si>
    <r>
      <t xml:space="preserve">optični prespojni kabel </t>
    </r>
    <r>
      <rPr>
        <sz val="10"/>
        <rFont val="Arial Narrow"/>
        <family val="2"/>
        <charset val="238"/>
      </rPr>
      <t>SM LC – LC dolžine 1 m</t>
    </r>
  </si>
  <si>
    <r>
      <t xml:space="preserve">optični prespojni kabel </t>
    </r>
    <r>
      <rPr>
        <sz val="10"/>
        <rFont val="Arial Narrow"/>
        <family val="2"/>
        <charset val="238"/>
      </rPr>
      <t>SM LC – LC dolžine 3 m</t>
    </r>
  </si>
  <si>
    <t xml:space="preserve">Izdelava obrabnozaporne plasti bituminizirane zmesi AC 11 surf PmB 25/55–65  A1/A2 Z3  v debelini 4 cm </t>
  </si>
  <si>
    <t>15a</t>
  </si>
  <si>
    <t>15b</t>
  </si>
  <si>
    <t>15c</t>
  </si>
  <si>
    <t>15d</t>
  </si>
  <si>
    <t>15e</t>
  </si>
  <si>
    <t>Vgraditev posteljice v debelini nad 30 cm iz drobljenih kamnitih zrn, maksimalno zrno D 125 mm (z dobavo)</t>
  </si>
  <si>
    <t>Dobava in postavitev novih betonskih pregrad dimenzije: dolžine 250 cm, višine 152 cm, širina pete 70 cm, širina stene cca. 15 cm. Peta betona naj bo zaščitena s pločevino, ki preprečuje krušenje betona ob premiku pregrade. Pregrada naj ima dva žepa za vilice viličarja. Dimenzije žepa: L=25 cm x H=12 cm, razmak med žepi naj bo 92 cm</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</si>
</sst>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7" formatCode="#,##0.00\ &quot;€&quot;;\-#,##0.00\ &quot;€&quot;"/>
    <numFmt numFmtId="42" formatCode="_-* #,##0\ &quot;€&quot;_-;\-* #,##0\ &quot;€&quot;_-;_-* &quot;-&quot;\ &quot;€&quot;_-;_-@_-"/>
    <numFmt numFmtId="44" formatCode="_-* #,##0.00\ &quot;€&quot;_-;\-* #,##0.00\ &quot;€&quot;_-;_-* &quot;-&quot;??\ &quot;€&quot;_-;_-@_-"/>
    <numFmt numFmtId="43" formatCode="_-* #,##0.00\ _€_-;\-* #,##0.00\ _€_-;_-* &quot;-&quot;??\ _€_-;_-@_-"/>
    <numFmt numFmtId="164" formatCode="_-* #,##0.00\ [$€-424]_-;\-* #,##0.00\ [$€-424]_-;_-* &quot;-&quot;??\ [$€-424]_-;_-@_-"/>
    <numFmt numFmtId="165" formatCode="_-* #,##0.00&quot; €&quot;_-;\-* #,##0.00&quot; €&quot;_-;_-* \-??&quot; €&quot;_-;_-@_-"/>
    <numFmt numFmtId="166" formatCode="_-* #,##0.00\ [$€-1]_-;\-* #,##0.00\ [$€-1]_-;_-* &quot;-&quot;??\ [$€-1]_-;_-@_-"/>
    <numFmt numFmtId="167" formatCode="_-* #,##0.00\ _S_I_T_-;\-* #,##0.00\ _S_I_T_-;_-* \-??\ _S_I_T_-;_-@_-"/>
    <numFmt numFmtId="168" formatCode="#,##0.00_ ;\-#,##0.00\ "/>
    <numFmt numFmtId="169" formatCode="0.0"/>
    <numFmt numFmtId="170" formatCode="#,##0_ ;\-#,##0\ "/>
    <numFmt numFmtId="171" formatCode="_-* #,##0.00\ _S_I_T_-;\-* #,##0.00\ _S_I_T_-;_-* &quot;-&quot;??\ _S_I_T_-;_-@_-"/>
    <numFmt numFmtId="172" formatCode="#,##0;[Red]#,##0"/>
    <numFmt numFmtId="173" formatCode="#,##0.00\ &quot;€&quot;"/>
  </numFmts>
  <fonts count="79">
    <font>
      <sz val="11"/>
      <color theme="1"/>
      <name val="Calibri"/>
      <family val="2"/>
      <charset val="238"/>
      <scheme val="minor"/>
    </font>
    <font>
      <sz val="11"/>
      <color theme="1"/>
      <name val="Calibri"/>
      <family val="2"/>
      <charset val="238"/>
      <scheme val="minor"/>
    </font>
    <font>
      <sz val="10"/>
      <name val="Arial CE"/>
      <family val="2"/>
      <charset val="238"/>
    </font>
    <font>
      <b/>
      <sz val="14"/>
      <name val="Arial Narrow"/>
      <family val="2"/>
      <charset val="238"/>
    </font>
    <font>
      <sz val="9"/>
      <name val="Arial Narrow"/>
      <family val="2"/>
      <charset val="238"/>
    </font>
    <font>
      <sz val="10"/>
      <name val="Arial Narrow"/>
      <family val="2"/>
      <charset val="238"/>
    </font>
    <font>
      <b/>
      <sz val="10"/>
      <name val="Arial Narrow"/>
      <family val="2"/>
      <charset val="238"/>
    </font>
    <font>
      <b/>
      <sz val="9"/>
      <name val="Arial Narrow"/>
      <family val="2"/>
      <charset val="238"/>
    </font>
    <font>
      <b/>
      <i/>
      <sz val="12"/>
      <name val="Arial Narrow"/>
      <family val="2"/>
      <charset val="238"/>
    </font>
    <font>
      <b/>
      <i/>
      <sz val="10"/>
      <name val="Arial Narrow"/>
      <family val="2"/>
      <charset val="238"/>
    </font>
    <font>
      <sz val="12"/>
      <name val="Arial Narrow"/>
      <family val="2"/>
      <charset val="238"/>
    </font>
    <font>
      <i/>
      <sz val="10"/>
      <name val="Arial Narrow"/>
      <family val="2"/>
      <charset val="238"/>
    </font>
    <font>
      <b/>
      <sz val="12"/>
      <name val="Arial Narrow"/>
      <family val="2"/>
      <charset val="238"/>
    </font>
    <font>
      <sz val="11"/>
      <color theme="1"/>
      <name val="Arial Narrow"/>
      <family val="2"/>
      <charset val="238"/>
    </font>
    <font>
      <sz val="11"/>
      <name val="Arial Narrow"/>
      <family val="2"/>
      <charset val="238"/>
    </font>
    <font>
      <sz val="12"/>
      <name val="SLO Times New Roman"/>
    </font>
    <font>
      <sz val="10"/>
      <name val="Symbol"/>
      <family val="1"/>
      <charset val="2"/>
    </font>
    <font>
      <sz val="10"/>
      <name val="Swis721 Cn BT"/>
      <family val="2"/>
    </font>
    <font>
      <b/>
      <sz val="10"/>
      <color rgb="FFFF0000"/>
      <name val="Arial Narrow"/>
      <family val="2"/>
      <charset val="238"/>
    </font>
    <font>
      <sz val="10"/>
      <color rgb="FFFF0000"/>
      <name val="Arial Narrow"/>
      <family val="2"/>
      <charset val="238"/>
    </font>
    <font>
      <b/>
      <i/>
      <sz val="10"/>
      <color rgb="FFFF0000"/>
      <name val="Arial Narrow"/>
      <family val="2"/>
      <charset val="238"/>
    </font>
    <font>
      <sz val="10"/>
      <name val="Arial"/>
      <family val="2"/>
      <charset val="238"/>
    </font>
    <font>
      <b/>
      <sz val="10"/>
      <name val="Arial CE"/>
      <family val="2"/>
      <charset val="238"/>
    </font>
    <font>
      <sz val="10"/>
      <color indexed="8"/>
      <name val="Arial"/>
      <family val="2"/>
      <charset val="238"/>
    </font>
    <font>
      <b/>
      <sz val="10"/>
      <name val="Arial"/>
      <family val="2"/>
      <charset val="238"/>
    </font>
    <font>
      <b/>
      <sz val="12"/>
      <color indexed="8"/>
      <name val="Arial Narrow"/>
      <family val="2"/>
      <charset val="238"/>
    </font>
    <font>
      <sz val="11"/>
      <color indexed="8"/>
      <name val="Arial Narrow"/>
      <family val="2"/>
      <charset val="238"/>
    </font>
    <font>
      <sz val="10"/>
      <name val="Times New Roman CE"/>
      <charset val="238"/>
    </font>
    <font>
      <sz val="10"/>
      <name val="Arial CE"/>
    </font>
    <font>
      <sz val="10"/>
      <name val="Arial CE"/>
      <charset val="238"/>
    </font>
    <font>
      <b/>
      <sz val="11"/>
      <color indexed="8"/>
      <name val="Arial Narrow"/>
      <family val="2"/>
      <charset val="238"/>
    </font>
    <font>
      <b/>
      <sz val="11"/>
      <name val="Arial Narrow"/>
      <family val="2"/>
      <charset val="238"/>
    </font>
    <font>
      <sz val="12"/>
      <color indexed="8"/>
      <name val="Arial Narrow"/>
      <family val="2"/>
      <charset val="238"/>
    </font>
    <font>
      <sz val="4"/>
      <color indexed="8"/>
      <name val="Arial Narrow"/>
      <family val="2"/>
      <charset val="238"/>
    </font>
    <font>
      <sz val="11"/>
      <color indexed="8"/>
      <name val="Times New Roman"/>
      <family val="1"/>
      <charset val="238"/>
    </font>
    <font>
      <sz val="11"/>
      <color indexed="10"/>
      <name val="Arial Narrow"/>
      <family val="2"/>
      <charset val="238"/>
    </font>
    <font>
      <b/>
      <sz val="11"/>
      <color indexed="10"/>
      <name val="Arial Narrow"/>
      <family val="2"/>
      <charset val="238"/>
    </font>
    <font>
      <sz val="11"/>
      <color indexed="12"/>
      <name val="Arial Narrow"/>
      <family val="2"/>
      <charset val="238"/>
    </font>
    <font>
      <sz val="10"/>
      <color rgb="FFFF0000"/>
      <name val="Arial"/>
      <family val="2"/>
      <charset val="238"/>
    </font>
    <font>
      <sz val="10"/>
      <color indexed="10"/>
      <name val="Arial"/>
      <family val="2"/>
      <charset val="238"/>
    </font>
    <font>
      <b/>
      <sz val="10"/>
      <color indexed="10"/>
      <name val="Arial"/>
      <family val="2"/>
      <charset val="238"/>
    </font>
    <font>
      <b/>
      <sz val="10"/>
      <color rgb="FFFF0000"/>
      <name val="Arial"/>
      <family val="2"/>
      <charset val="238"/>
    </font>
    <font>
      <sz val="11"/>
      <name val="Times New Roman CE"/>
      <family val="1"/>
      <charset val="238"/>
    </font>
    <font>
      <sz val="9"/>
      <name val="Arial"/>
      <family val="2"/>
      <charset val="238"/>
    </font>
    <font>
      <sz val="12"/>
      <name val="Arial"/>
      <family val="2"/>
      <charset val="238"/>
    </font>
    <font>
      <sz val="12"/>
      <color indexed="10"/>
      <name val="Arial"/>
      <family val="2"/>
      <charset val="238"/>
    </font>
    <font>
      <sz val="12"/>
      <name val="Calibri"/>
      <family val="2"/>
      <charset val="238"/>
      <scheme val="minor"/>
    </font>
    <font>
      <sz val="10"/>
      <color rgb="FFFF0000"/>
      <name val="Arial CE"/>
      <family val="2"/>
      <charset val="238"/>
    </font>
    <font>
      <sz val="10"/>
      <name val="Arial"/>
      <family val="2"/>
      <charset val="238"/>
    </font>
    <font>
      <sz val="8"/>
      <name val="Arial CE"/>
      <family val="2"/>
      <charset val="238"/>
    </font>
    <font>
      <sz val="8"/>
      <name val="Arial"/>
      <family val="2"/>
      <charset val="238"/>
    </font>
    <font>
      <i/>
      <sz val="8"/>
      <color rgb="FFFF0000"/>
      <name val="Arial"/>
      <family val="2"/>
      <charset val="238"/>
    </font>
    <font>
      <i/>
      <sz val="10"/>
      <name val="Arial"/>
      <family val="2"/>
      <charset val="238"/>
    </font>
    <font>
      <sz val="10"/>
      <color rgb="FF0070C0"/>
      <name val="Arial"/>
      <family val="2"/>
      <charset val="238"/>
    </font>
    <font>
      <b/>
      <sz val="11"/>
      <color rgb="FFFF0000"/>
      <name val="Calibri"/>
      <family val="2"/>
      <charset val="238"/>
      <scheme val="minor"/>
    </font>
    <font>
      <b/>
      <u/>
      <sz val="10"/>
      <name val="Arial Narrow"/>
      <family val="2"/>
      <charset val="238"/>
    </font>
    <font>
      <sz val="8"/>
      <color rgb="FFFF0000"/>
      <name val="Arial CE"/>
      <family val="2"/>
      <charset val="238"/>
    </font>
    <font>
      <sz val="11"/>
      <name val="Arial CE"/>
      <family val="2"/>
      <charset val="238"/>
    </font>
    <font>
      <sz val="11"/>
      <color rgb="FF000000"/>
      <name val="Arial Narrow"/>
      <family val="2"/>
      <charset val="238"/>
    </font>
    <font>
      <b/>
      <sz val="11"/>
      <color theme="1"/>
      <name val="Arial Narrow"/>
      <family val="2"/>
      <charset val="238"/>
    </font>
    <font>
      <sz val="10"/>
      <color rgb="FF000000"/>
      <name val="Arial Narrow"/>
      <family val="2"/>
      <charset val="238"/>
    </font>
    <font>
      <vertAlign val="superscript"/>
      <sz val="10"/>
      <name val="Arial Narrow"/>
      <family val="2"/>
      <charset val="238"/>
    </font>
    <font>
      <b/>
      <sz val="11"/>
      <color rgb="FF000000"/>
      <name val="Arial Narrow"/>
      <family val="2"/>
      <charset val="238"/>
    </font>
    <font>
      <b/>
      <sz val="10"/>
      <color indexed="8"/>
      <name val="Arial Narrow"/>
      <family val="2"/>
      <charset val="238"/>
    </font>
    <font>
      <sz val="10"/>
      <color indexed="8"/>
      <name val="Arial Narrow"/>
      <family val="2"/>
      <charset val="238"/>
    </font>
    <font>
      <vertAlign val="superscript"/>
      <sz val="10"/>
      <color indexed="8"/>
      <name val="Arial Narrow"/>
      <family val="2"/>
      <charset val="238"/>
    </font>
    <font>
      <sz val="10"/>
      <color indexed="10"/>
      <name val="Arial Narrow"/>
      <family val="2"/>
      <charset val="238"/>
    </font>
    <font>
      <b/>
      <sz val="10"/>
      <color indexed="10"/>
      <name val="Arial Narrow"/>
      <family val="2"/>
      <charset val="238"/>
    </font>
    <font>
      <sz val="10"/>
      <color indexed="12"/>
      <name val="Arial Narrow"/>
      <family val="2"/>
      <charset val="238"/>
    </font>
    <font>
      <i/>
      <u/>
      <sz val="10"/>
      <color indexed="8"/>
      <name val="Arial Narrow"/>
      <family val="2"/>
      <charset val="238"/>
    </font>
    <font>
      <b/>
      <i/>
      <u/>
      <sz val="10"/>
      <name val="Arial Narrow"/>
      <family val="2"/>
      <charset val="238"/>
    </font>
    <font>
      <sz val="10"/>
      <color indexed="17"/>
      <name val="Arial Narrow"/>
      <family val="2"/>
      <charset val="238"/>
    </font>
    <font>
      <b/>
      <sz val="10"/>
      <color rgb="FF000000"/>
      <name val="Arial Narrow"/>
      <family val="2"/>
      <charset val="238"/>
    </font>
    <font>
      <b/>
      <sz val="12"/>
      <color rgb="FF000000"/>
      <name val="Arial Narrow"/>
      <family val="2"/>
      <charset val="238"/>
    </font>
    <font>
      <b/>
      <i/>
      <u/>
      <sz val="10"/>
      <color indexed="8"/>
      <name val="Arial Narrow"/>
      <family val="2"/>
      <charset val="238"/>
    </font>
    <font>
      <sz val="10"/>
      <color theme="1"/>
      <name val="Arial Narrow"/>
      <family val="2"/>
      <charset val="238"/>
    </font>
    <font>
      <b/>
      <i/>
      <sz val="10"/>
      <color indexed="8"/>
      <name val="Arial Narrow"/>
      <family val="2"/>
      <charset val="238"/>
    </font>
    <font>
      <b/>
      <u/>
      <sz val="10"/>
      <color indexed="8"/>
      <name val="Arial Narrow"/>
      <family val="2"/>
      <charset val="238"/>
    </font>
    <font>
      <strike/>
      <sz val="10"/>
      <name val="Arial Narrow"/>
      <family val="2"/>
      <charset val="238"/>
    </font>
  </fonts>
  <fills count="13">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2" tint="-0.499984740745262"/>
        <bgColor indexed="64"/>
      </patternFill>
    </fill>
    <fill>
      <patternFill patternType="solid">
        <fgColor indexed="22"/>
        <bgColor indexed="31"/>
      </patternFill>
    </fill>
    <fill>
      <patternFill patternType="solid">
        <fgColor indexed="9"/>
        <bgColor indexed="26"/>
      </patternFill>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bgColor indexed="64"/>
      </patternFill>
    </fill>
    <fill>
      <patternFill patternType="solid">
        <fgColor theme="2" tint="-9.9948118533890809E-2"/>
        <bgColor indexed="64"/>
      </patternFill>
    </fill>
    <fill>
      <patternFill patternType="solid">
        <fgColor rgb="FF00B0F0"/>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style="medium">
        <color indexed="64"/>
      </left>
      <right style="medium">
        <color rgb="FF000000"/>
      </right>
      <top style="double">
        <color indexed="64"/>
      </top>
      <bottom style="double">
        <color indexed="64"/>
      </bottom>
      <diagonal/>
    </border>
    <border>
      <left style="medium">
        <color rgb="FF000000"/>
      </left>
      <right style="medium">
        <color indexed="64"/>
      </right>
      <top style="double">
        <color indexed="64"/>
      </top>
      <bottom style="double">
        <color indexed="64"/>
      </bottom>
      <diagonal/>
    </border>
    <border>
      <left/>
      <right/>
      <top style="thin">
        <color indexed="64"/>
      </top>
      <bottom/>
      <diagonal/>
    </border>
    <border>
      <left/>
      <right/>
      <top style="double">
        <color auto="1"/>
      </top>
      <bottom/>
      <diagonal/>
    </border>
    <border>
      <left/>
      <right/>
      <top style="double">
        <color auto="1"/>
      </top>
      <bottom style="medium">
        <color indexed="8"/>
      </bottom>
      <diagonal/>
    </border>
    <border>
      <left/>
      <right/>
      <top style="double">
        <color auto="1"/>
      </top>
      <bottom style="medium">
        <color auto="1"/>
      </bottom>
      <diagonal/>
    </border>
    <border>
      <left/>
      <right/>
      <top style="thin">
        <color auto="1"/>
      </top>
      <bottom/>
      <diagonal/>
    </border>
    <border>
      <left style="medium">
        <color rgb="FF000000"/>
      </left>
      <right/>
      <top/>
      <bottom/>
      <diagonal/>
    </border>
  </borders>
  <cellStyleXfs count="28">
    <xf numFmtId="0" fontId="0" fillId="0" borderId="0"/>
    <xf numFmtId="44" fontId="1" fillId="0" borderId="0" applyFont="0" applyFill="0" applyBorder="0" applyAlignment="0" applyProtection="0"/>
    <xf numFmtId="42" fontId="1" fillId="0" borderId="0" applyFont="0" applyFill="0" applyBorder="0" applyAlignment="0" applyProtection="0"/>
    <xf numFmtId="0" fontId="2" fillId="0" borderId="0"/>
    <xf numFmtId="0" fontId="15" fillId="0" borderId="0"/>
    <xf numFmtId="0" fontId="10" fillId="0" borderId="0"/>
    <xf numFmtId="165" fontId="21" fillId="0" borderId="0" applyFill="0" applyBorder="0" applyAlignment="0" applyProtection="0"/>
    <xf numFmtId="0" fontId="10" fillId="0" borderId="0" applyNumberFormat="0" applyFill="0" applyBorder="0" applyProtection="0">
      <alignment horizontal="right" wrapText="1"/>
    </xf>
    <xf numFmtId="49" fontId="24" fillId="5" borderId="0" applyProtection="0">
      <alignment horizontal="left" vertical="top" wrapText="1"/>
    </xf>
    <xf numFmtId="49" fontId="24" fillId="2" borderId="0" applyProtection="0">
      <alignment horizontal="left" vertical="top" wrapText="1"/>
    </xf>
    <xf numFmtId="0" fontId="21" fillId="0" borderId="0"/>
    <xf numFmtId="0" fontId="2" fillId="0" borderId="0"/>
    <xf numFmtId="167" fontId="10" fillId="0" borderId="0">
      <alignment horizontal="right"/>
      <protection locked="0"/>
    </xf>
    <xf numFmtId="171" fontId="15" fillId="0" borderId="0" applyFont="0" applyFill="0" applyBorder="0" applyAlignment="0" applyProtection="0"/>
    <xf numFmtId="171" fontId="1" fillId="0" borderId="0" applyFont="0" applyFill="0" applyBorder="0" applyAlignment="0" applyProtection="0"/>
    <xf numFmtId="0" fontId="27" fillId="0" borderId="0"/>
    <xf numFmtId="0" fontId="21" fillId="0" borderId="0"/>
    <xf numFmtId="0" fontId="1" fillId="0" borderId="0"/>
    <xf numFmtId="0" fontId="28" fillId="0" borderId="0"/>
    <xf numFmtId="0" fontId="29" fillId="0" borderId="0"/>
    <xf numFmtId="0" fontId="21" fillId="0" borderId="0"/>
    <xf numFmtId="0" fontId="42" fillId="0" borderId="0"/>
    <xf numFmtId="0" fontId="21" fillId="0" borderId="0"/>
    <xf numFmtId="0" fontId="21" fillId="0" borderId="0"/>
    <xf numFmtId="0" fontId="48" fillId="0" borderId="0"/>
    <xf numFmtId="0" fontId="23" fillId="0" borderId="0"/>
    <xf numFmtId="43" fontId="1" fillId="0" borderId="0" applyFont="0" applyFill="0" applyBorder="0" applyAlignment="0" applyProtection="0"/>
    <xf numFmtId="0" fontId="29" fillId="0" borderId="0"/>
  </cellStyleXfs>
  <cellXfs count="1002">
    <xf numFmtId="0" fontId="0" fillId="0" borderId="0" xfId="0"/>
    <xf numFmtId="0" fontId="4" fillId="0" borderId="0" xfId="3" applyNumberFormat="1" applyFont="1" applyBorder="1" applyAlignment="1" applyProtection="1">
      <alignment vertical="top"/>
    </xf>
    <xf numFmtId="49" fontId="5" fillId="0" borderId="0" xfId="3" applyNumberFormat="1" applyFont="1" applyBorder="1" applyAlignment="1" applyProtection="1">
      <alignment horizontal="left" vertical="top"/>
    </xf>
    <xf numFmtId="0" fontId="6" fillId="0" borderId="0" xfId="3" applyFont="1" applyBorder="1" applyAlignment="1" applyProtection="1">
      <alignment vertical="top"/>
    </xf>
    <xf numFmtId="0" fontId="5" fillId="0" borderId="0" xfId="3" applyNumberFormat="1" applyFont="1" applyBorder="1" applyAlignment="1" applyProtection="1">
      <alignment vertical="top"/>
    </xf>
    <xf numFmtId="0" fontId="5" fillId="0" borderId="0" xfId="3" applyFont="1" applyBorder="1" applyAlignment="1" applyProtection="1">
      <alignment vertical="top"/>
    </xf>
    <xf numFmtId="0" fontId="7" fillId="0" borderId="0" xfId="3" applyNumberFormat="1" applyFont="1" applyBorder="1" applyAlignment="1" applyProtection="1">
      <alignment vertical="top"/>
    </xf>
    <xf numFmtId="0" fontId="6" fillId="2" borderId="1" xfId="0" applyFont="1" applyFill="1" applyBorder="1" applyAlignment="1" applyProtection="1">
      <alignment horizontal="center" vertical="top" wrapText="1"/>
    </xf>
    <xf numFmtId="4" fontId="6" fillId="2" borderId="1" xfId="0" applyNumberFormat="1" applyFont="1" applyFill="1" applyBorder="1" applyAlignment="1" applyProtection="1">
      <alignment horizontal="center" vertical="top" wrapText="1"/>
    </xf>
    <xf numFmtId="44" fontId="6" fillId="2" borderId="1" xfId="2" applyNumberFormat="1" applyFont="1" applyFill="1" applyBorder="1" applyAlignment="1" applyProtection="1">
      <alignment horizontal="center" vertical="top" wrapText="1"/>
    </xf>
    <xf numFmtId="49" fontId="5" fillId="0" borderId="0" xfId="3" applyNumberFormat="1" applyFont="1" applyBorder="1" applyAlignment="1" applyProtection="1">
      <alignment horizontal="left" vertical="top" wrapText="1"/>
    </xf>
    <xf numFmtId="0" fontId="5" fillId="0" borderId="0" xfId="3" applyNumberFormat="1" applyFont="1" applyBorder="1" applyAlignment="1" applyProtection="1">
      <alignment horizontal="center" vertical="top"/>
    </xf>
    <xf numFmtId="0" fontId="8" fillId="0" borderId="0" xfId="0" applyFont="1" applyBorder="1" applyAlignment="1" applyProtection="1">
      <alignment horizontal="left" vertical="top" indent="1"/>
    </xf>
    <xf numFmtId="0" fontId="5" fillId="0" borderId="4" xfId="0" applyFont="1" applyBorder="1" applyAlignment="1" applyProtection="1">
      <alignment horizontal="left" vertical="center" wrapText="1" indent="1"/>
    </xf>
    <xf numFmtId="4" fontId="5" fillId="0" borderId="4" xfId="0" applyNumberFormat="1" applyFont="1" applyBorder="1" applyAlignment="1" applyProtection="1">
      <alignment horizontal="center" vertical="center" wrapText="1"/>
    </xf>
    <xf numFmtId="44" fontId="5" fillId="0" borderId="4" xfId="2" applyNumberFormat="1" applyFont="1" applyBorder="1" applyAlignment="1" applyProtection="1">
      <alignment horizontal="right" vertical="center" wrapText="1"/>
      <protection locked="0"/>
    </xf>
    <xf numFmtId="44" fontId="5" fillId="0" borderId="4" xfId="2" applyNumberFormat="1" applyFont="1" applyBorder="1" applyAlignment="1" applyProtection="1">
      <alignment horizontal="right" vertical="center" wrapText="1"/>
    </xf>
    <xf numFmtId="0" fontId="6" fillId="0" borderId="0" xfId="0" applyFont="1" applyFill="1" applyBorder="1" applyAlignment="1" applyProtection="1">
      <alignment horizontal="center" vertical="top" wrapText="1"/>
    </xf>
    <xf numFmtId="0" fontId="5" fillId="0" borderId="0" xfId="3" applyFont="1" applyFill="1" applyBorder="1" applyAlignment="1" applyProtection="1">
      <alignment vertical="top"/>
    </xf>
    <xf numFmtId="0" fontId="8" fillId="0" borderId="0" xfId="0" applyFont="1" applyFill="1" applyBorder="1" applyAlignment="1" applyProtection="1">
      <alignment horizontal="right" vertical="top" wrapText="1"/>
    </xf>
    <xf numFmtId="0" fontId="4" fillId="0" borderId="0" xfId="3" applyFont="1" applyFill="1" applyBorder="1" applyAlignment="1" applyProtection="1">
      <alignment vertical="top"/>
    </xf>
    <xf numFmtId="0" fontId="5" fillId="0" borderId="0" xfId="0" applyFont="1" applyFill="1" applyBorder="1" applyAlignment="1" applyProtection="1">
      <alignment horizontal="right" vertical="center" wrapText="1"/>
    </xf>
    <xf numFmtId="3" fontId="6" fillId="0" borderId="0" xfId="3" applyNumberFormat="1" applyFont="1" applyFill="1" applyBorder="1" applyAlignment="1" applyProtection="1">
      <alignment horizontal="center" vertical="top"/>
    </xf>
    <xf numFmtId="3" fontId="7" fillId="0" borderId="0" xfId="3" applyNumberFormat="1" applyFont="1" applyFill="1" applyBorder="1" applyAlignment="1" applyProtection="1">
      <alignment vertical="top"/>
    </xf>
    <xf numFmtId="4" fontId="5" fillId="3" borderId="4" xfId="0" applyNumberFormat="1" applyFont="1" applyFill="1" applyBorder="1" applyAlignment="1" applyProtection="1">
      <alignment horizontal="center" vertical="center" wrapText="1"/>
    </xf>
    <xf numFmtId="0" fontId="5" fillId="0" borderId="0" xfId="0" applyFont="1" applyProtection="1"/>
    <xf numFmtId="44" fontId="5" fillId="0" borderId="0" xfId="1" applyFont="1" applyBorder="1" applyAlignment="1" applyProtection="1"/>
    <xf numFmtId="0" fontId="3" fillId="0" borderId="0" xfId="3" applyFont="1" applyFill="1" applyBorder="1" applyAlignment="1" applyProtection="1">
      <alignment vertical="top"/>
    </xf>
    <xf numFmtId="0" fontId="9" fillId="0" borderId="0" xfId="3" applyFont="1" applyFill="1" applyBorder="1" applyAlignment="1" applyProtection="1">
      <alignment vertical="top"/>
    </xf>
    <xf numFmtId="49" fontId="9" fillId="0" borderId="0" xfId="3" applyNumberFormat="1" applyFont="1" applyFill="1" applyBorder="1" applyAlignment="1" applyProtection="1">
      <alignment vertical="top"/>
    </xf>
    <xf numFmtId="0" fontId="6" fillId="0" borderId="0" xfId="3" applyFont="1" applyFill="1" applyBorder="1" applyAlignment="1" applyProtection="1">
      <alignment horizontal="right" vertical="top"/>
    </xf>
    <xf numFmtId="0" fontId="6" fillId="0" borderId="0" xfId="3" applyFont="1" applyBorder="1" applyAlignment="1" applyProtection="1">
      <alignment vertical="top"/>
      <protection locked="0"/>
    </xf>
    <xf numFmtId="4" fontId="6" fillId="0" borderId="0" xfId="3" applyNumberFormat="1" applyFont="1" applyBorder="1" applyAlignment="1" applyProtection="1">
      <alignment horizontal="center" vertical="top"/>
    </xf>
    <xf numFmtId="0" fontId="5" fillId="0" borderId="0" xfId="3" applyNumberFormat="1" applyFont="1" applyBorder="1" applyAlignment="1" applyProtection="1">
      <alignment vertical="top"/>
      <protection locked="0"/>
    </xf>
    <xf numFmtId="0" fontId="5" fillId="0" borderId="4" xfId="0" applyFont="1" applyBorder="1" applyAlignment="1" applyProtection="1">
      <alignment horizontal="left" vertical="top" wrapText="1" indent="1"/>
    </xf>
    <xf numFmtId="0" fontId="9" fillId="0" borderId="0" xfId="3" applyFont="1" applyFill="1" applyBorder="1" applyAlignment="1" applyProtection="1">
      <alignment horizontal="right" vertical="top"/>
    </xf>
    <xf numFmtId="0" fontId="9" fillId="0" borderId="0" xfId="3" applyFont="1" applyBorder="1" applyAlignment="1" applyProtection="1">
      <alignment vertical="top"/>
      <protection locked="0"/>
    </xf>
    <xf numFmtId="4" fontId="9" fillId="0" borderId="0" xfId="3" applyNumberFormat="1" applyFont="1" applyBorder="1" applyAlignment="1" applyProtection="1">
      <alignment horizontal="center" vertical="top"/>
    </xf>
    <xf numFmtId="4" fontId="6" fillId="0" borderId="9" xfId="0" applyNumberFormat="1" applyFont="1" applyBorder="1" applyAlignment="1" applyProtection="1">
      <alignment horizontal="right" vertical="top" wrapText="1"/>
    </xf>
    <xf numFmtId="0" fontId="9" fillId="0" borderId="9" xfId="3" applyFont="1" applyFill="1" applyBorder="1" applyAlignment="1" applyProtection="1">
      <alignment vertical="top"/>
    </xf>
    <xf numFmtId="4" fontId="6" fillId="0" borderId="9" xfId="0" applyNumberFormat="1" applyFont="1" applyBorder="1" applyAlignment="1" applyProtection="1">
      <alignment horizontal="right" vertical="top" wrapText="1"/>
      <protection locked="0"/>
    </xf>
    <xf numFmtId="44" fontId="6" fillId="0" borderId="9" xfId="2" applyNumberFormat="1" applyFont="1" applyBorder="1" applyAlignment="1" applyProtection="1">
      <alignment horizontal="right" vertical="top" wrapText="1"/>
    </xf>
    <xf numFmtId="49" fontId="11" fillId="0" borderId="0" xfId="3" applyNumberFormat="1" applyFont="1" applyFill="1" applyBorder="1" applyAlignment="1" applyProtection="1">
      <alignment vertical="top"/>
    </xf>
    <xf numFmtId="4" fontId="8" fillId="0" borderId="5" xfId="3" applyNumberFormat="1" applyFont="1" applyBorder="1" applyAlignment="1" applyProtection="1">
      <alignment horizontal="center" vertical="top"/>
    </xf>
    <xf numFmtId="0" fontId="11" fillId="0" borderId="0" xfId="3" applyFont="1" applyFill="1" applyBorder="1" applyAlignment="1" applyProtection="1">
      <alignment vertical="top"/>
    </xf>
    <xf numFmtId="49" fontId="11" fillId="0" borderId="0" xfId="3" applyNumberFormat="1" applyFont="1" applyBorder="1" applyAlignment="1" applyProtection="1">
      <alignment horizontal="left" vertical="top" wrapText="1"/>
    </xf>
    <xf numFmtId="0" fontId="9" fillId="0" borderId="0" xfId="3" applyFont="1" applyBorder="1" applyAlignment="1" applyProtection="1">
      <alignment vertical="top"/>
    </xf>
    <xf numFmtId="3" fontId="9" fillId="0" borderId="0" xfId="3" applyNumberFormat="1" applyFont="1" applyFill="1" applyBorder="1" applyAlignment="1" applyProtection="1">
      <alignment horizontal="center" vertical="top"/>
    </xf>
    <xf numFmtId="0" fontId="11" fillId="0" borderId="0" xfId="3" applyNumberFormat="1" applyFont="1" applyBorder="1" applyAlignment="1" applyProtection="1">
      <alignment vertical="top"/>
      <protection locked="0"/>
    </xf>
    <xf numFmtId="0" fontId="11" fillId="0" borderId="0" xfId="3" applyNumberFormat="1" applyFont="1" applyBorder="1" applyAlignment="1" applyProtection="1">
      <alignment horizontal="right" vertical="top"/>
    </xf>
    <xf numFmtId="4" fontId="5" fillId="0" borderId="0" xfId="0" applyNumberFormat="1" applyFont="1" applyAlignment="1" applyProtection="1">
      <alignment horizontal="left" vertical="center" wrapText="1" indent="1"/>
    </xf>
    <xf numFmtId="44" fontId="5" fillId="0" borderId="0" xfId="2" applyNumberFormat="1" applyFont="1" applyBorder="1" applyAlignment="1" applyProtection="1">
      <alignment horizontal="right" vertical="center" wrapText="1"/>
    </xf>
    <xf numFmtId="4" fontId="8" fillId="0" borderId="5" xfId="3" applyNumberFormat="1" applyFont="1" applyFill="1" applyBorder="1" applyAlignment="1" applyProtection="1">
      <alignment horizontal="center" vertical="top"/>
    </xf>
    <xf numFmtId="4" fontId="8" fillId="0" borderId="5" xfId="3" applyNumberFormat="1" applyFont="1" applyBorder="1" applyAlignment="1" applyProtection="1">
      <alignment horizontal="center" vertical="top"/>
      <protection locked="0"/>
    </xf>
    <xf numFmtId="4" fontId="6" fillId="0" borderId="14" xfId="0" applyNumberFormat="1" applyFont="1" applyBorder="1" applyAlignment="1" applyProtection="1">
      <alignment horizontal="right" vertical="top" wrapText="1"/>
    </xf>
    <xf numFmtId="4" fontId="6" fillId="0" borderId="14" xfId="0" applyNumberFormat="1" applyFont="1" applyBorder="1" applyAlignment="1" applyProtection="1">
      <alignment horizontal="right" vertical="top" wrapText="1"/>
      <protection locked="0"/>
    </xf>
    <xf numFmtId="44" fontId="6" fillId="0" borderId="15" xfId="2" applyNumberFormat="1" applyFont="1" applyBorder="1" applyAlignment="1" applyProtection="1">
      <alignment horizontal="right" vertical="top" wrapText="1"/>
    </xf>
    <xf numFmtId="0" fontId="9" fillId="0" borderId="14" xfId="3" applyFont="1" applyFill="1" applyBorder="1" applyAlignment="1" applyProtection="1">
      <alignment vertical="top"/>
    </xf>
    <xf numFmtId="164" fontId="5" fillId="0" borderId="4" xfId="2" applyNumberFormat="1" applyFont="1" applyBorder="1" applyAlignment="1" applyProtection="1">
      <alignment horizontal="right" vertical="center" wrapText="1"/>
    </xf>
    <xf numFmtId="3" fontId="6" fillId="0" borderId="0" xfId="3" applyNumberFormat="1" applyFont="1" applyFill="1" applyBorder="1" applyAlignment="1" applyProtection="1">
      <alignment horizontal="right" vertical="top"/>
    </xf>
    <xf numFmtId="3" fontId="9" fillId="0" borderId="0" xfId="3" applyNumberFormat="1" applyFont="1" applyFill="1" applyBorder="1" applyAlignment="1" applyProtection="1">
      <alignment horizontal="right" vertical="top"/>
    </xf>
    <xf numFmtId="0" fontId="5" fillId="0" borderId="4" xfId="0" applyFont="1" applyBorder="1" applyAlignment="1" applyProtection="1">
      <alignment horizontal="center" vertical="center" wrapText="1"/>
    </xf>
    <xf numFmtId="0" fontId="5" fillId="0" borderId="0" xfId="3" applyFont="1" applyFill="1" applyBorder="1" applyAlignment="1" applyProtection="1">
      <alignment horizontal="center" vertical="center"/>
    </xf>
    <xf numFmtId="0" fontId="4" fillId="0" borderId="0" xfId="3" applyNumberFormat="1" applyFont="1" applyBorder="1" applyAlignment="1" applyProtection="1">
      <alignment horizontal="center" vertical="center"/>
    </xf>
    <xf numFmtId="0" fontId="5" fillId="0" borderId="0" xfId="3" applyNumberFormat="1" applyFont="1" applyBorder="1" applyAlignment="1" applyProtection="1">
      <alignment horizontal="center" vertical="center"/>
    </xf>
    <xf numFmtId="0" fontId="8" fillId="0" borderId="0" xfId="0" applyFont="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9" fillId="0" borderId="0" xfId="3" applyNumberFormat="1" applyFont="1" applyBorder="1" applyAlignment="1" applyProtection="1">
      <alignment horizontal="center" vertical="center"/>
    </xf>
    <xf numFmtId="0" fontId="8" fillId="0" borderId="0"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4" fontId="9" fillId="0" borderId="5" xfId="3" applyNumberFormat="1" applyFont="1" applyBorder="1" applyAlignment="1" applyProtection="1">
      <alignment horizontal="center" vertical="center"/>
    </xf>
    <xf numFmtId="0" fontId="11" fillId="0" borderId="0" xfId="3" applyNumberFormat="1" applyFont="1" applyBorder="1" applyAlignment="1" applyProtection="1">
      <alignment horizontal="center" vertical="center"/>
    </xf>
    <xf numFmtId="0" fontId="4" fillId="0" borderId="19" xfId="3" applyNumberFormat="1" applyFont="1" applyBorder="1" applyAlignment="1" applyProtection="1">
      <alignment vertical="top" wrapText="1"/>
    </xf>
    <xf numFmtId="0" fontId="5" fillId="0" borderId="4" xfId="0" applyFont="1" applyFill="1" applyBorder="1" applyAlignment="1" applyProtection="1">
      <alignment horizontal="left" vertical="top" wrapText="1" indent="1"/>
    </xf>
    <xf numFmtId="0" fontId="5" fillId="0" borderId="4" xfId="0" applyFont="1" applyFill="1" applyBorder="1" applyAlignment="1" applyProtection="1">
      <alignment horizontal="center" vertical="center" wrapText="1"/>
    </xf>
    <xf numFmtId="0" fontId="5" fillId="0" borderId="4" xfId="0" applyFont="1" applyFill="1" applyBorder="1" applyAlignment="1" applyProtection="1">
      <alignment horizontal="left" vertical="center" wrapText="1" indent="1"/>
    </xf>
    <xf numFmtId="4" fontId="5" fillId="0" borderId="4" xfId="0" applyNumberFormat="1" applyFont="1" applyFill="1" applyBorder="1" applyAlignment="1" applyProtection="1">
      <alignment horizontal="center" vertical="center" wrapText="1"/>
    </xf>
    <xf numFmtId="44" fontId="5" fillId="0" borderId="4" xfId="2" applyNumberFormat="1" applyFont="1" applyFill="1" applyBorder="1" applyAlignment="1" applyProtection="1">
      <alignment horizontal="right" vertical="center" wrapText="1"/>
      <protection locked="0"/>
    </xf>
    <xf numFmtId="44" fontId="5" fillId="0" borderId="4" xfId="2" applyNumberFormat="1" applyFont="1" applyFill="1" applyBorder="1" applyAlignment="1" applyProtection="1">
      <alignment horizontal="right" vertical="center" wrapText="1"/>
    </xf>
    <xf numFmtId="0" fontId="6" fillId="2" borderId="20" xfId="0" applyFont="1" applyFill="1" applyBorder="1" applyAlignment="1" applyProtection="1">
      <alignment horizontal="center" vertical="center" wrapText="1"/>
    </xf>
    <xf numFmtId="4" fontId="6" fillId="2" borderId="20" xfId="0" applyNumberFormat="1" applyFont="1" applyFill="1" applyBorder="1" applyAlignment="1" applyProtection="1">
      <alignment horizontal="center" vertical="top" wrapText="1"/>
    </xf>
    <xf numFmtId="44" fontId="6" fillId="2" borderId="20" xfId="2" applyNumberFormat="1" applyFont="1" applyFill="1" applyBorder="1" applyAlignment="1" applyProtection="1">
      <alignment horizontal="center" vertical="top" wrapText="1"/>
    </xf>
    <xf numFmtId="0" fontId="17" fillId="0" borderId="4" xfId="0" applyFont="1" applyBorder="1" applyAlignment="1">
      <alignment wrapText="1"/>
    </xf>
    <xf numFmtId="164" fontId="5" fillId="0" borderId="4" xfId="2" applyNumberFormat="1" applyFont="1" applyFill="1" applyBorder="1" applyAlignment="1" applyProtection="1">
      <alignment horizontal="right" vertical="center" wrapText="1"/>
    </xf>
    <xf numFmtId="0" fontId="3" fillId="4" borderId="0" xfId="3" applyFont="1" applyFill="1" applyBorder="1" applyAlignment="1" applyProtection="1">
      <alignment horizontal="left" vertical="top"/>
    </xf>
    <xf numFmtId="0" fontId="17" fillId="0" borderId="4" xfId="0" applyFont="1" applyBorder="1" applyAlignment="1" applyProtection="1">
      <alignment horizontal="left" vertical="top" wrapText="1" indent="1"/>
    </xf>
    <xf numFmtId="4" fontId="5" fillId="2" borderId="4" xfId="0" applyNumberFormat="1" applyFont="1" applyFill="1" applyBorder="1" applyAlignment="1" applyProtection="1">
      <alignment horizontal="center" vertical="center" wrapText="1"/>
    </xf>
    <xf numFmtId="44" fontId="5" fillId="2" borderId="4" xfId="2" applyNumberFormat="1" applyFont="1" applyFill="1" applyBorder="1" applyAlignment="1" applyProtection="1">
      <alignment horizontal="right" vertical="center" wrapText="1"/>
      <protection locked="0"/>
    </xf>
    <xf numFmtId="44" fontId="5" fillId="2" borderId="4" xfId="2" applyNumberFormat="1" applyFont="1" applyFill="1" applyBorder="1" applyAlignment="1" applyProtection="1">
      <alignment horizontal="right" vertical="center" wrapText="1"/>
    </xf>
    <xf numFmtId="0" fontId="18" fillId="0" borderId="0" xfId="3" applyFont="1" applyFill="1" applyBorder="1" applyAlignment="1" applyProtection="1">
      <alignment horizontal="right" vertical="top"/>
    </xf>
    <xf numFmtId="3" fontId="18" fillId="0" borderId="0" xfId="3" applyNumberFormat="1" applyFont="1" applyFill="1" applyBorder="1" applyAlignment="1" applyProtection="1">
      <alignment horizontal="right" vertical="top"/>
    </xf>
    <xf numFmtId="0" fontId="18" fillId="0" borderId="0" xfId="3" applyFont="1" applyBorder="1" applyAlignment="1" applyProtection="1">
      <alignment vertical="top"/>
      <protection locked="0"/>
    </xf>
    <xf numFmtId="4" fontId="18" fillId="0" borderId="0" xfId="3" applyNumberFormat="1" applyFont="1" applyBorder="1" applyAlignment="1" applyProtection="1">
      <alignment horizontal="center" vertical="top"/>
    </xf>
    <xf numFmtId="0" fontId="4" fillId="0" borderId="0" xfId="3" applyNumberFormat="1" applyFont="1" applyBorder="1" applyAlignment="1" applyProtection="1">
      <alignment vertical="top" wrapText="1"/>
    </xf>
    <xf numFmtId="4" fontId="19" fillId="0" borderId="4" xfId="0" applyNumberFormat="1" applyFont="1" applyBorder="1" applyAlignment="1" applyProtection="1">
      <alignment horizontal="center" vertical="center" wrapText="1"/>
    </xf>
    <xf numFmtId="4" fontId="19" fillId="3" borderId="4" xfId="0" applyNumberFormat="1" applyFont="1" applyFill="1" applyBorder="1" applyAlignment="1" applyProtection="1">
      <alignment horizontal="center" vertical="center" wrapText="1"/>
    </xf>
    <xf numFmtId="44" fontId="19" fillId="0" borderId="4" xfId="2" applyNumberFormat="1" applyFont="1" applyBorder="1" applyAlignment="1" applyProtection="1">
      <alignment horizontal="right" vertical="center" wrapText="1"/>
      <protection locked="0"/>
    </xf>
    <xf numFmtId="16" fontId="5" fillId="0" borderId="20" xfId="0" quotePrefix="1" applyNumberFormat="1" applyFont="1" applyBorder="1" applyAlignment="1" applyProtection="1">
      <alignment horizontal="center" vertical="center" wrapText="1"/>
    </xf>
    <xf numFmtId="0" fontId="5" fillId="0" borderId="20" xfId="0" applyFont="1" applyBorder="1" applyAlignment="1" applyProtection="1">
      <alignment horizontal="left" vertical="top" wrapText="1" indent="1"/>
    </xf>
    <xf numFmtId="4" fontId="5" fillId="0" borderId="20" xfId="0" applyNumberFormat="1" applyFont="1" applyBorder="1" applyAlignment="1" applyProtection="1">
      <alignment horizontal="center" vertical="center" wrapText="1"/>
    </xf>
    <xf numFmtId="4" fontId="5" fillId="3" borderId="20" xfId="0" applyNumberFormat="1" applyFont="1" applyFill="1" applyBorder="1" applyAlignment="1" applyProtection="1">
      <alignment horizontal="center" vertical="center" wrapText="1"/>
    </xf>
    <xf numFmtId="44" fontId="5" fillId="0" borderId="20" xfId="2" applyNumberFormat="1" applyFont="1" applyBorder="1" applyAlignment="1" applyProtection="1">
      <alignment horizontal="right" vertical="center" wrapText="1"/>
      <protection locked="0"/>
    </xf>
    <xf numFmtId="44" fontId="5" fillId="0" borderId="20" xfId="2" applyNumberFormat="1" applyFont="1" applyBorder="1" applyAlignment="1" applyProtection="1">
      <alignment horizontal="right" vertical="center" wrapText="1"/>
    </xf>
    <xf numFmtId="0" fontId="5" fillId="0" borderId="22" xfId="0" applyFont="1" applyBorder="1" applyAlignment="1" applyProtection="1">
      <alignment horizontal="center" vertical="center" wrapText="1"/>
    </xf>
    <xf numFmtId="4" fontId="19" fillId="0" borderId="23" xfId="0" applyNumberFormat="1" applyFont="1" applyBorder="1" applyAlignment="1" applyProtection="1">
      <alignment horizontal="center" vertical="center" wrapText="1"/>
    </xf>
    <xf numFmtId="4" fontId="19" fillId="0" borderId="23" xfId="0" applyNumberFormat="1" applyFont="1" applyFill="1" applyBorder="1" applyAlignment="1" applyProtection="1">
      <alignment horizontal="center" vertical="center" wrapText="1"/>
    </xf>
    <xf numFmtId="44" fontId="19" fillId="0" borderId="23" xfId="2" applyNumberFormat="1" applyFont="1" applyBorder="1" applyAlignment="1" applyProtection="1">
      <alignment horizontal="right" vertical="center" wrapText="1"/>
      <protection locked="0"/>
    </xf>
    <xf numFmtId="44" fontId="19" fillId="0" borderId="24" xfId="2" applyNumberFormat="1" applyFont="1" applyBorder="1" applyAlignment="1" applyProtection="1">
      <alignment horizontal="right" vertical="center" wrapText="1"/>
    </xf>
    <xf numFmtId="0" fontId="5" fillId="0" borderId="21" xfId="0" applyFont="1" applyBorder="1" applyAlignment="1" applyProtection="1">
      <alignment horizontal="center" vertical="center" wrapText="1"/>
    </xf>
    <xf numFmtId="0" fontId="5" fillId="0" borderId="25" xfId="0" applyFont="1" applyBorder="1" applyAlignment="1" applyProtection="1">
      <alignment horizontal="center" vertical="center" wrapText="1"/>
    </xf>
    <xf numFmtId="0" fontId="5" fillId="0" borderId="25" xfId="0" applyFont="1" applyBorder="1" applyAlignment="1" applyProtection="1">
      <alignment horizontal="left" vertical="top" wrapText="1" indent="1"/>
    </xf>
    <xf numFmtId="4" fontId="5" fillId="0" borderId="25" xfId="0" applyNumberFormat="1" applyFont="1" applyBorder="1" applyAlignment="1" applyProtection="1">
      <alignment horizontal="center" vertical="center" wrapText="1"/>
    </xf>
    <xf numFmtId="4" fontId="5" fillId="3" borderId="25" xfId="0" applyNumberFormat="1" applyFont="1" applyFill="1" applyBorder="1" applyAlignment="1" applyProtection="1">
      <alignment horizontal="center" vertical="center" wrapText="1"/>
    </xf>
    <xf numFmtId="44" fontId="5" fillId="0" borderId="25" xfId="2" applyNumberFormat="1" applyFont="1" applyBorder="1" applyAlignment="1" applyProtection="1">
      <alignment horizontal="right" vertical="center" wrapText="1"/>
      <protection locked="0"/>
    </xf>
    <xf numFmtId="44" fontId="5" fillId="0" borderId="25" xfId="2" applyNumberFormat="1" applyFont="1" applyBorder="1" applyAlignment="1" applyProtection="1">
      <alignment horizontal="right" vertical="center" wrapText="1"/>
    </xf>
    <xf numFmtId="0" fontId="6" fillId="0" borderId="0" xfId="0" applyFont="1" applyBorder="1" applyAlignment="1" applyProtection="1">
      <alignment horizontal="center" vertical="center" wrapText="1"/>
    </xf>
    <xf numFmtId="4" fontId="18" fillId="0" borderId="0" xfId="0" applyNumberFormat="1" applyFont="1" applyBorder="1" applyAlignment="1" applyProtection="1">
      <alignment horizontal="right" vertical="top" wrapText="1"/>
    </xf>
    <xf numFmtId="0" fontId="20" fillId="0" borderId="0" xfId="3" applyFont="1" applyFill="1" applyBorder="1" applyAlignment="1" applyProtection="1">
      <alignment vertical="top"/>
    </xf>
    <xf numFmtId="4" fontId="18" fillId="0" borderId="0" xfId="0" applyNumberFormat="1" applyFont="1" applyBorder="1" applyAlignment="1" applyProtection="1">
      <alignment horizontal="right" vertical="top" wrapText="1"/>
      <protection locked="0"/>
    </xf>
    <xf numFmtId="44" fontId="18" fillId="0" borderId="0" xfId="2" applyNumberFormat="1" applyFont="1" applyBorder="1" applyAlignment="1" applyProtection="1">
      <alignment horizontal="right" vertical="top" wrapText="1"/>
    </xf>
    <xf numFmtId="4" fontId="5" fillId="0" borderId="16" xfId="0" applyNumberFormat="1"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3" fillId="4" borderId="0" xfId="3" applyFont="1" applyFill="1" applyBorder="1" applyAlignment="1" applyProtection="1">
      <alignment vertical="top"/>
    </xf>
    <xf numFmtId="0" fontId="3" fillId="4" borderId="0" xfId="3" applyNumberFormat="1" applyFont="1" applyFill="1" applyBorder="1" applyAlignment="1" applyProtection="1">
      <alignment horizontal="center" vertical="center"/>
    </xf>
    <xf numFmtId="3" fontId="3" fillId="4" borderId="0" xfId="3" applyNumberFormat="1" applyFont="1" applyFill="1" applyBorder="1" applyAlignment="1" applyProtection="1">
      <alignment horizontal="center" vertical="top"/>
    </xf>
    <xf numFmtId="0" fontId="3" fillId="4" borderId="0" xfId="3" applyNumberFormat="1" applyFont="1" applyFill="1" applyBorder="1" applyAlignment="1" applyProtection="1">
      <alignment vertical="top"/>
    </xf>
    <xf numFmtId="0" fontId="2" fillId="0" borderId="0" xfId="5" applyFont="1" applyFill="1" applyBorder="1" applyAlignment="1">
      <alignment wrapText="1"/>
    </xf>
    <xf numFmtId="0" fontId="5" fillId="0" borderId="0" xfId="5" applyFont="1"/>
    <xf numFmtId="0" fontId="2" fillId="0" borderId="0" xfId="5" applyFont="1" applyFill="1"/>
    <xf numFmtId="0" fontId="26" fillId="0" borderId="0" xfId="0" applyFont="1" applyFill="1"/>
    <xf numFmtId="0" fontId="3" fillId="0" borderId="0" xfId="3" applyFont="1" applyBorder="1" applyAlignment="1" applyProtection="1">
      <alignment horizontal="left" vertical="top"/>
    </xf>
    <xf numFmtId="0" fontId="6" fillId="2" borderId="20" xfId="0" applyFont="1" applyFill="1" applyBorder="1" applyAlignment="1" applyProtection="1">
      <alignment horizontal="center" vertical="top" wrapText="1"/>
    </xf>
    <xf numFmtId="0" fontId="6" fillId="0" borderId="20" xfId="0" applyFont="1" applyFill="1" applyBorder="1" applyAlignment="1" applyProtection="1">
      <alignment horizontal="center" vertical="center" wrapText="1"/>
    </xf>
    <xf numFmtId="0" fontId="5" fillId="0" borderId="2" xfId="3" applyNumberFormat="1" applyFont="1" applyFill="1" applyBorder="1" applyAlignment="1" applyProtection="1">
      <alignment vertical="top"/>
    </xf>
    <xf numFmtId="4" fontId="6" fillId="0" borderId="20" xfId="0" applyNumberFormat="1" applyFont="1" applyFill="1" applyBorder="1" applyAlignment="1" applyProtection="1">
      <alignment horizontal="center" vertical="top"/>
    </xf>
    <xf numFmtId="44" fontId="6" fillId="0" borderId="20" xfId="2" applyNumberFormat="1" applyFont="1" applyFill="1" applyBorder="1" applyAlignment="1" applyProtection="1">
      <alignment horizontal="center" vertical="top"/>
    </xf>
    <xf numFmtId="4" fontId="6" fillId="0" borderId="14" xfId="0" applyNumberFormat="1" applyFont="1" applyBorder="1" applyAlignment="1" applyProtection="1">
      <alignment horizontal="left" vertical="top" wrapText="1"/>
    </xf>
    <xf numFmtId="0" fontId="6" fillId="0" borderId="16" xfId="0" applyFont="1" applyBorder="1" applyAlignment="1" applyProtection="1">
      <alignment horizontal="left" vertical="top" wrapText="1" indent="1"/>
    </xf>
    <xf numFmtId="44" fontId="5" fillId="0" borderId="16" xfId="2" applyNumberFormat="1" applyFont="1" applyBorder="1" applyAlignment="1" applyProtection="1">
      <alignment horizontal="right" vertical="center" wrapText="1"/>
      <protection locked="0"/>
    </xf>
    <xf numFmtId="44" fontId="5" fillId="0" borderId="17" xfId="2" applyNumberFormat="1" applyFont="1" applyBorder="1" applyAlignment="1" applyProtection="1">
      <alignment horizontal="right" vertical="center" wrapText="1"/>
    </xf>
    <xf numFmtId="49" fontId="5" fillId="0" borderId="4" xfId="0" applyNumberFormat="1" applyFont="1" applyBorder="1" applyAlignment="1" applyProtection="1">
      <alignment horizontal="center" vertical="center" wrapText="1"/>
    </xf>
    <xf numFmtId="0" fontId="30" fillId="0" borderId="0" xfId="0" applyFont="1" applyFill="1"/>
    <xf numFmtId="0" fontId="25" fillId="0" borderId="0" xfId="0" applyFont="1" applyFill="1"/>
    <xf numFmtId="0" fontId="32" fillId="0" borderId="0" xfId="0" applyFont="1" applyFill="1"/>
    <xf numFmtId="0" fontId="33" fillId="0" borderId="0" xfId="0" applyFont="1" applyFill="1"/>
    <xf numFmtId="0" fontId="34" fillId="0" borderId="0" xfId="0" applyFont="1" applyFill="1" applyBorder="1"/>
    <xf numFmtId="0" fontId="30" fillId="0" borderId="0" xfId="0" applyFont="1" applyFill="1" applyBorder="1"/>
    <xf numFmtId="0" fontId="26" fillId="0" borderId="0" xfId="0" applyFont="1"/>
    <xf numFmtId="0" fontId="35" fillId="0" borderId="0" xfId="0" applyFont="1" applyBorder="1"/>
    <xf numFmtId="0" fontId="35" fillId="0" borderId="0" xfId="0" applyFont="1" applyFill="1"/>
    <xf numFmtId="0" fontId="36" fillId="0" borderId="0" xfId="0" applyFont="1" applyFill="1"/>
    <xf numFmtId="0" fontId="37" fillId="0" borderId="0" xfId="0" applyFont="1" applyFill="1"/>
    <xf numFmtId="44" fontId="5" fillId="0" borderId="30" xfId="2" applyNumberFormat="1" applyFont="1" applyBorder="1" applyAlignment="1" applyProtection="1">
      <alignment horizontal="right" vertical="center" wrapText="1"/>
    </xf>
    <xf numFmtId="0" fontId="40" fillId="0" borderId="0" xfId="20" applyFont="1"/>
    <xf numFmtId="3" fontId="21" fillId="0" borderId="0" xfId="20" applyNumberFormat="1" applyFont="1" applyAlignment="1"/>
    <xf numFmtId="1" fontId="24" fillId="0" borderId="0" xfId="20" applyNumberFormat="1" applyFont="1" applyAlignment="1">
      <alignment horizontal="center"/>
    </xf>
    <xf numFmtId="0" fontId="21" fillId="0" borderId="0" xfId="20" applyFont="1"/>
    <xf numFmtId="0" fontId="39" fillId="0" borderId="0" xfId="20" applyFont="1"/>
    <xf numFmtId="0" fontId="39" fillId="0" borderId="0" xfId="20" applyFont="1" applyAlignment="1">
      <alignment wrapText="1"/>
    </xf>
    <xf numFmtId="0" fontId="21" fillId="0" borderId="0" xfId="20" applyFont="1" applyFill="1" applyBorder="1"/>
    <xf numFmtId="4" fontId="21" fillId="0" borderId="0" xfId="20" applyNumberFormat="1" applyFont="1" applyFill="1" applyBorder="1"/>
    <xf numFmtId="0" fontId="21" fillId="0" borderId="0" xfId="20" applyFont="1" applyFill="1"/>
    <xf numFmtId="0" fontId="39" fillId="0" borderId="0" xfId="20" applyFont="1" applyFill="1"/>
    <xf numFmtId="4" fontId="21" fillId="0" borderId="0" xfId="20" applyNumberFormat="1" applyFont="1" applyFill="1"/>
    <xf numFmtId="1" fontId="24" fillId="0" borderId="0" xfId="20" applyNumberFormat="1" applyFont="1" applyFill="1" applyAlignment="1">
      <alignment horizontal="center"/>
    </xf>
    <xf numFmtId="0" fontId="24" fillId="0" borderId="0" xfId="20" applyFont="1" applyFill="1" applyAlignment="1">
      <alignment horizontal="center" vertical="top"/>
    </xf>
    <xf numFmtId="0" fontId="24" fillId="0" borderId="0" xfId="20" applyFont="1" applyFill="1"/>
    <xf numFmtId="0" fontId="21" fillId="0" borderId="0" xfId="20" applyFont="1" applyFill="1" applyAlignment="1">
      <alignment horizontal="left" vertical="justify" wrapText="1"/>
    </xf>
    <xf numFmtId="4" fontId="24" fillId="0" borderId="0" xfId="20" applyNumberFormat="1" applyFont="1" applyFill="1" applyBorder="1"/>
    <xf numFmtId="4" fontId="21" fillId="0" borderId="0" xfId="20" applyNumberFormat="1" applyFont="1" applyFill="1" applyBorder="1" applyAlignment="1">
      <alignment wrapText="1"/>
    </xf>
    <xf numFmtId="1" fontId="24" fillId="0" borderId="0" xfId="20" applyNumberFormat="1" applyFont="1" applyFill="1" applyBorder="1" applyAlignment="1">
      <alignment horizontal="center"/>
    </xf>
    <xf numFmtId="0" fontId="21" fillId="0" borderId="0" xfId="20" applyFont="1" applyFill="1" applyAlignment="1">
      <alignment horizontal="left" vertical="justify"/>
    </xf>
    <xf numFmtId="0" fontId="21" fillId="0" borderId="0" xfId="20" applyFont="1" applyFill="1" applyAlignment="1">
      <alignment horizontal="left"/>
    </xf>
    <xf numFmtId="4" fontId="38" fillId="0" borderId="0" xfId="20" applyNumberFormat="1" applyFont="1" applyFill="1" applyAlignment="1"/>
    <xf numFmtId="0" fontId="38" fillId="0" borderId="0" xfId="20" applyFont="1" applyFill="1"/>
    <xf numFmtId="1" fontId="41" fillId="0" borderId="0" xfId="20" applyNumberFormat="1" applyFont="1" applyFill="1" applyAlignment="1">
      <alignment horizontal="center"/>
    </xf>
    <xf numFmtId="1" fontId="40" fillId="0" borderId="0" xfId="20" applyNumberFormat="1" applyFont="1" applyFill="1" applyAlignment="1">
      <alignment horizontal="center"/>
    </xf>
    <xf numFmtId="0" fontId="2" fillId="0" borderId="0" xfId="20" applyFont="1" applyFill="1" applyAlignment="1">
      <alignment vertical="center"/>
    </xf>
    <xf numFmtId="0" fontId="21" fillId="0" borderId="0" xfId="20" applyFont="1" applyFill="1" applyBorder="1" applyAlignment="1">
      <alignment horizontal="left" vertical="justify" wrapText="1"/>
    </xf>
    <xf numFmtId="1" fontId="24" fillId="0" borderId="0" xfId="20" applyNumberFormat="1" applyFont="1" applyFill="1" applyBorder="1" applyAlignment="1">
      <alignment horizontal="center" vertical="justify" wrapText="1"/>
    </xf>
    <xf numFmtId="0" fontId="21" fillId="0" borderId="12" xfId="20" applyFont="1" applyFill="1" applyBorder="1"/>
    <xf numFmtId="0" fontId="21" fillId="0" borderId="0" xfId="20" applyFont="1" applyAlignment="1">
      <alignment vertical="top"/>
    </xf>
    <xf numFmtId="0" fontId="39" fillId="0" borderId="0" xfId="20" applyFont="1" applyAlignment="1">
      <alignment vertical="top"/>
    </xf>
    <xf numFmtId="0" fontId="44" fillId="0" borderId="0" xfId="20" applyFont="1" applyAlignment="1"/>
    <xf numFmtId="0" fontId="45" fillId="0" borderId="0" xfId="20" applyFont="1" applyAlignment="1"/>
    <xf numFmtId="0" fontId="46" fillId="0" borderId="0" xfId="0" applyFont="1" applyFill="1"/>
    <xf numFmtId="0" fontId="0" fillId="0" borderId="0" xfId="0" applyFill="1"/>
    <xf numFmtId="0" fontId="54" fillId="0" borderId="0" xfId="0" applyFont="1"/>
    <xf numFmtId="4" fontId="6" fillId="0" borderId="0" xfId="0" applyNumberFormat="1" applyFont="1" applyBorder="1" applyAlignment="1" applyProtection="1">
      <alignment horizontal="right" vertical="top" wrapText="1"/>
    </xf>
    <xf numFmtId="4" fontId="6" fillId="0" borderId="0" xfId="0" applyNumberFormat="1" applyFont="1" applyBorder="1" applyAlignment="1" applyProtection="1">
      <alignment horizontal="right" vertical="top" wrapText="1"/>
      <protection locked="0"/>
    </xf>
    <xf numFmtId="44" fontId="6" fillId="0" borderId="0" xfId="2" applyNumberFormat="1" applyFont="1" applyBorder="1" applyAlignment="1" applyProtection="1">
      <alignment horizontal="right" vertical="top" wrapText="1"/>
    </xf>
    <xf numFmtId="0" fontId="5" fillId="10" borderId="0" xfId="3" applyFont="1" applyFill="1" applyBorder="1" applyAlignment="1" applyProtection="1">
      <alignment vertical="top"/>
    </xf>
    <xf numFmtId="0" fontId="4" fillId="10" borderId="0" xfId="3" applyFont="1" applyFill="1" applyBorder="1" applyAlignment="1" applyProtection="1">
      <alignment vertical="top"/>
    </xf>
    <xf numFmtId="0" fontId="9" fillId="10" borderId="0" xfId="3" applyFont="1" applyFill="1" applyBorder="1" applyAlignment="1" applyProtection="1">
      <alignment vertical="top"/>
    </xf>
    <xf numFmtId="0" fontId="4" fillId="10" borderId="19" xfId="3" applyFont="1" applyFill="1" applyBorder="1" applyAlignment="1" applyProtection="1">
      <alignment vertical="top"/>
    </xf>
    <xf numFmtId="0" fontId="6" fillId="0" borderId="2" xfId="3" applyNumberFormat="1" applyFont="1" applyBorder="1" applyAlignment="1" applyProtection="1">
      <alignment vertical="top" wrapText="1"/>
    </xf>
    <xf numFmtId="0" fontId="4" fillId="10" borderId="19" xfId="3" applyNumberFormat="1" applyFont="1" applyFill="1" applyBorder="1" applyAlignment="1" applyProtection="1">
      <alignment vertical="top" wrapText="1"/>
    </xf>
    <xf numFmtId="0" fontId="4" fillId="10" borderId="0" xfId="3" applyNumberFormat="1" applyFont="1" applyFill="1" applyBorder="1" applyAlignment="1" applyProtection="1">
      <alignment vertical="top" wrapText="1"/>
    </xf>
    <xf numFmtId="0" fontId="14" fillId="0" borderId="0" xfId="0" applyFont="1" applyAlignment="1">
      <alignment wrapText="1"/>
    </xf>
    <xf numFmtId="0" fontId="4" fillId="10" borderId="0" xfId="3" applyNumberFormat="1" applyFont="1" applyFill="1" applyBorder="1" applyAlignment="1" applyProtection="1">
      <alignment vertical="top"/>
    </xf>
    <xf numFmtId="0" fontId="5" fillId="0" borderId="24" xfId="0" applyFont="1" applyBorder="1" applyAlignment="1" applyProtection="1">
      <alignment horizontal="left" vertical="top" wrapText="1" indent="1"/>
    </xf>
    <xf numFmtId="0" fontId="5" fillId="0" borderId="3" xfId="0" applyFont="1" applyBorder="1" applyAlignment="1" applyProtection="1">
      <alignment horizontal="left" vertical="top" wrapText="1" indent="1"/>
    </xf>
    <xf numFmtId="4" fontId="18" fillId="0" borderId="4" xfId="0" applyNumberFormat="1" applyFont="1" applyBorder="1" applyAlignment="1" applyProtection="1">
      <alignment horizontal="right" vertical="top" wrapText="1"/>
    </xf>
    <xf numFmtId="0" fontId="20" fillId="0" borderId="4" xfId="3" applyFont="1" applyFill="1" applyBorder="1" applyAlignment="1" applyProtection="1">
      <alignment vertical="top"/>
    </xf>
    <xf numFmtId="4" fontId="18" fillId="0" borderId="4" xfId="0" applyNumberFormat="1" applyFont="1" applyBorder="1" applyAlignment="1" applyProtection="1">
      <alignment horizontal="right" vertical="top" wrapText="1"/>
      <protection locked="0"/>
    </xf>
    <xf numFmtId="44" fontId="18" fillId="0" borderId="4" xfId="2" applyNumberFormat="1" applyFont="1" applyBorder="1" applyAlignment="1" applyProtection="1">
      <alignment horizontal="right" vertical="top" wrapText="1"/>
    </xf>
    <xf numFmtId="0" fontId="5" fillId="0" borderId="20" xfId="0" applyFont="1" applyBorder="1" applyAlignment="1" applyProtection="1">
      <alignment horizontal="center" vertical="center" wrapText="1"/>
    </xf>
    <xf numFmtId="0" fontId="5" fillId="0" borderId="18" xfId="0" applyFont="1" applyFill="1" applyBorder="1" applyAlignment="1" applyProtection="1">
      <alignment horizontal="left" vertical="top" wrapText="1" indent="1"/>
    </xf>
    <xf numFmtId="4" fontId="18" fillId="0" borderId="23" xfId="0" applyNumberFormat="1" applyFont="1" applyBorder="1" applyAlignment="1" applyProtection="1">
      <alignment horizontal="right" vertical="top" wrapText="1"/>
      <protection locked="0"/>
    </xf>
    <xf numFmtId="44" fontId="18" fillId="0" borderId="24" xfId="2" applyNumberFormat="1" applyFont="1" applyBorder="1" applyAlignment="1" applyProtection="1">
      <alignment horizontal="right" vertical="top" wrapText="1"/>
    </xf>
    <xf numFmtId="44" fontId="18" fillId="0" borderId="8" xfId="2" applyNumberFormat="1" applyFont="1" applyBorder="1" applyAlignment="1" applyProtection="1">
      <alignment horizontal="right" vertical="top" wrapText="1"/>
    </xf>
    <xf numFmtId="0" fontId="5" fillId="0" borderId="23" xfId="0" applyFont="1" applyFill="1" applyBorder="1" applyAlignment="1" applyProtection="1">
      <alignment horizontal="left" vertical="top" wrapText="1" indent="1"/>
    </xf>
    <xf numFmtId="0" fontId="5" fillId="0" borderId="27" xfId="0" applyFont="1" applyFill="1" applyBorder="1" applyAlignment="1" applyProtection="1">
      <alignment horizontal="left" vertical="top" wrapText="1" indent="1"/>
    </xf>
    <xf numFmtId="4" fontId="5" fillId="0" borderId="28" xfId="0" applyNumberFormat="1" applyFont="1" applyBorder="1" applyAlignment="1" applyProtection="1">
      <alignment horizontal="center" vertical="center" wrapText="1"/>
    </xf>
    <xf numFmtId="4" fontId="5" fillId="3" borderId="1" xfId="0" applyNumberFormat="1" applyFont="1" applyFill="1" applyBorder="1" applyAlignment="1" applyProtection="1">
      <alignment horizontal="center" vertical="center" wrapText="1"/>
    </xf>
    <xf numFmtId="44" fontId="6" fillId="0" borderId="29" xfId="2" applyNumberFormat="1" applyFont="1" applyBorder="1" applyAlignment="1" applyProtection="1">
      <alignment horizontal="right" vertical="top" wrapText="1"/>
    </xf>
    <xf numFmtId="0" fontId="6" fillId="0" borderId="16" xfId="0" applyFont="1" applyFill="1" applyBorder="1" applyAlignment="1" applyProtection="1">
      <alignment horizontal="left" vertical="top" wrapText="1" indent="1"/>
    </xf>
    <xf numFmtId="0" fontId="5" fillId="0" borderId="2" xfId="0" applyFont="1" applyFill="1" applyBorder="1" applyAlignment="1" applyProtection="1">
      <alignment horizontal="left" vertical="top" wrapText="1" indent="1"/>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left" vertical="top" wrapText="1" indent="1"/>
    </xf>
    <xf numFmtId="4" fontId="5" fillId="0" borderId="1" xfId="0" applyNumberFormat="1" applyFont="1" applyBorder="1" applyAlignment="1" applyProtection="1">
      <alignment horizontal="center" vertical="center" wrapText="1"/>
    </xf>
    <xf numFmtId="44" fontId="5" fillId="0" borderId="1" xfId="2" applyNumberFormat="1" applyFont="1" applyBorder="1" applyAlignment="1" applyProtection="1">
      <alignment horizontal="right" vertical="center" wrapText="1"/>
      <protection locked="0"/>
    </xf>
    <xf numFmtId="44" fontId="5" fillId="0" borderId="1" xfId="2" applyNumberFormat="1" applyFont="1" applyBorder="1" applyAlignment="1" applyProtection="1">
      <alignment horizontal="right" vertical="center" wrapText="1"/>
    </xf>
    <xf numFmtId="4" fontId="8" fillId="10" borderId="0" xfId="3" applyNumberFormat="1" applyFont="1" applyFill="1" applyBorder="1" applyAlignment="1" applyProtection="1">
      <alignment horizontal="center" vertical="top"/>
    </xf>
    <xf numFmtId="0" fontId="5" fillId="0" borderId="22" xfId="0" applyFont="1" applyFill="1" applyBorder="1" applyAlignment="1" applyProtection="1">
      <alignment horizontal="left" vertical="top" wrapText="1" indent="1"/>
    </xf>
    <xf numFmtId="0" fontId="5" fillId="0" borderId="0" xfId="0" applyFont="1" applyFill="1" applyBorder="1" applyAlignment="1" applyProtection="1">
      <alignment horizontal="left" vertical="top" wrapText="1" indent="1"/>
    </xf>
    <xf numFmtId="16" fontId="5" fillId="0" borderId="4" xfId="0" quotePrefix="1" applyNumberFormat="1" applyFont="1" applyBorder="1" applyAlignment="1" applyProtection="1">
      <alignment horizontal="center" vertical="center" wrapText="1"/>
    </xf>
    <xf numFmtId="0" fontId="43" fillId="0" borderId="0" xfId="0" applyFont="1"/>
    <xf numFmtId="0" fontId="50" fillId="0" borderId="0" xfId="0" applyFont="1"/>
    <xf numFmtId="0" fontId="0" fillId="0" borderId="0" xfId="0" applyFill="1" applyBorder="1"/>
    <xf numFmtId="0" fontId="2" fillId="0" borderId="0" xfId="0" applyFont="1" applyFill="1" applyAlignment="1">
      <alignment vertical="center"/>
    </xf>
    <xf numFmtId="0" fontId="21" fillId="0" borderId="0" xfId="0" applyFont="1"/>
    <xf numFmtId="0" fontId="21" fillId="0" borderId="0" xfId="0" applyFont="1" applyFill="1" applyBorder="1"/>
    <xf numFmtId="0" fontId="49" fillId="0" borderId="0" xfId="0" applyFont="1" applyFill="1" applyAlignment="1">
      <alignment vertical="center"/>
    </xf>
    <xf numFmtId="0" fontId="21" fillId="0" borderId="0" xfId="0" applyFont="1" applyBorder="1"/>
    <xf numFmtId="0" fontId="38" fillId="0" borderId="0" xfId="0" applyFont="1" applyBorder="1"/>
    <xf numFmtId="0" fontId="51" fillId="0" borderId="0" xfId="0" applyFont="1" applyBorder="1"/>
    <xf numFmtId="0" fontId="52" fillId="0" borderId="0" xfId="0" applyFont="1" applyBorder="1"/>
    <xf numFmtId="0" fontId="53" fillId="0" borderId="0" xfId="0" applyFont="1" applyBorder="1"/>
    <xf numFmtId="0" fontId="13" fillId="0" borderId="0" xfId="0" applyFont="1"/>
    <xf numFmtId="0" fontId="58" fillId="0" borderId="31" xfId="0" applyFont="1" applyBorder="1" applyAlignment="1">
      <alignment vertical="center" wrapText="1"/>
    </xf>
    <xf numFmtId="0" fontId="58" fillId="0" borderId="32" xfId="0" applyFont="1" applyBorder="1" applyAlignment="1">
      <alignment vertical="center" wrapText="1"/>
    </xf>
    <xf numFmtId="0" fontId="58" fillId="0" borderId="33" xfId="0" applyFont="1" applyFill="1" applyBorder="1" applyAlignment="1">
      <alignment horizontal="right" vertical="center" wrapText="1"/>
    </xf>
    <xf numFmtId="44" fontId="13" fillId="0" borderId="34" xfId="0" applyNumberFormat="1" applyFont="1" applyBorder="1"/>
    <xf numFmtId="0" fontId="13" fillId="0" borderId="0" xfId="0" applyFont="1" applyFill="1" applyBorder="1"/>
    <xf numFmtId="0" fontId="58" fillId="0" borderId="0" xfId="0" applyFont="1" applyFill="1" applyBorder="1" applyAlignment="1">
      <alignment vertical="center" wrapText="1"/>
    </xf>
    <xf numFmtId="44" fontId="13" fillId="0" borderId="0" xfId="0" applyNumberFormat="1" applyFont="1" applyFill="1" applyBorder="1"/>
    <xf numFmtId="0" fontId="59" fillId="0" borderId="0" xfId="0" applyFont="1"/>
    <xf numFmtId="0" fontId="13" fillId="0" borderId="0" xfId="0" applyFont="1" applyAlignment="1">
      <alignment horizontal="right"/>
    </xf>
    <xf numFmtId="0" fontId="49" fillId="0" borderId="0" xfId="19" applyFont="1" applyAlignment="1">
      <alignment vertical="center"/>
    </xf>
    <xf numFmtId="0" fontId="49" fillId="0" borderId="0" xfId="19" applyFont="1" applyFill="1" applyBorder="1" applyAlignment="1">
      <alignment vertical="center"/>
    </xf>
    <xf numFmtId="0" fontId="56" fillId="0" borderId="0" xfId="19" applyFont="1" applyFill="1" applyBorder="1" applyAlignment="1">
      <alignment vertical="center"/>
    </xf>
    <xf numFmtId="0" fontId="57" fillId="0" borderId="0" xfId="19" applyFont="1" applyFill="1" applyBorder="1" applyAlignment="1">
      <alignment vertical="center"/>
    </xf>
    <xf numFmtId="0" fontId="2" fillId="0" borderId="0" xfId="19" applyFont="1" applyFill="1" applyAlignment="1">
      <alignment vertical="center"/>
    </xf>
    <xf numFmtId="0" fontId="22" fillId="0" borderId="0" xfId="19" applyFont="1" applyFill="1" applyAlignment="1">
      <alignment vertical="center"/>
    </xf>
    <xf numFmtId="0" fontId="47" fillId="0" borderId="0" xfId="19" applyFont="1" applyFill="1" applyAlignment="1">
      <alignment vertical="center"/>
    </xf>
    <xf numFmtId="0" fontId="49" fillId="0" borderId="0" xfId="19" applyFont="1" applyFill="1" applyAlignment="1">
      <alignment vertical="center"/>
    </xf>
    <xf numFmtId="0" fontId="47" fillId="0" borderId="0" xfId="19" applyFont="1" applyFill="1" applyBorder="1" applyAlignment="1">
      <alignment vertical="center"/>
    </xf>
    <xf numFmtId="0" fontId="2" fillId="0" borderId="0" xfId="19" applyFont="1" applyFill="1" applyBorder="1" applyAlignment="1">
      <alignment vertical="center"/>
    </xf>
    <xf numFmtId="0" fontId="49" fillId="0" borderId="0" xfId="19" applyFont="1" applyBorder="1" applyAlignment="1">
      <alignment vertical="center"/>
    </xf>
    <xf numFmtId="0" fontId="5" fillId="0" borderId="0" xfId="0" applyFont="1" applyAlignment="1" applyProtection="1">
      <alignment horizontal="left" vertical="top" wrapText="1"/>
    </xf>
    <xf numFmtId="4" fontId="6" fillId="0" borderId="0" xfId="0" applyNumberFormat="1" applyFont="1" applyBorder="1" applyAlignment="1" applyProtection="1">
      <alignment horizontal="right" vertical="center" wrapText="1"/>
    </xf>
    <xf numFmtId="4" fontId="6" fillId="0" borderId="0" xfId="0" applyNumberFormat="1" applyFont="1" applyFill="1" applyBorder="1" applyAlignment="1" applyProtection="1">
      <alignment horizontal="right" vertical="center" wrapText="1"/>
    </xf>
    <xf numFmtId="0" fontId="9" fillId="0" borderId="0" xfId="0" applyFont="1" applyFill="1" applyBorder="1" applyAlignment="1" applyProtection="1">
      <alignment horizontal="right" vertical="top" wrapText="1"/>
    </xf>
    <xf numFmtId="0" fontId="9" fillId="0" borderId="0" xfId="0" applyFont="1" applyAlignment="1" applyProtection="1">
      <alignment horizontal="center" vertical="center" wrapText="1"/>
    </xf>
    <xf numFmtId="0" fontId="9" fillId="0" borderId="0" xfId="0" applyFont="1" applyBorder="1" applyAlignment="1" applyProtection="1">
      <alignment horizontal="left" vertical="top" indent="1"/>
    </xf>
    <xf numFmtId="0" fontId="5" fillId="0" borderId="4" xfId="3" applyFont="1" applyFill="1" applyBorder="1" applyAlignment="1" applyProtection="1">
      <alignment vertical="top"/>
    </xf>
    <xf numFmtId="0" fontId="5" fillId="0" borderId="2" xfId="3" applyFont="1" applyFill="1" applyBorder="1" applyAlignment="1" applyProtection="1">
      <alignment vertical="top"/>
    </xf>
    <xf numFmtId="0" fontId="5" fillId="0" borderId="14" xfId="3" applyFont="1" applyFill="1" applyBorder="1" applyAlignment="1" applyProtection="1">
      <alignment vertical="top"/>
    </xf>
    <xf numFmtId="0" fontId="5" fillId="0" borderId="15" xfId="3" applyFont="1" applyFill="1" applyBorder="1" applyAlignment="1" applyProtection="1">
      <alignment vertical="top"/>
    </xf>
    <xf numFmtId="0" fontId="5" fillId="0" borderId="18" xfId="3" applyNumberFormat="1" applyFont="1" applyBorder="1" applyAlignment="1" applyProtection="1">
      <alignment vertical="top" wrapText="1"/>
    </xf>
    <xf numFmtId="0" fontId="5" fillId="0" borderId="3" xfId="3" applyNumberFormat="1" applyFont="1" applyBorder="1" applyAlignment="1" applyProtection="1">
      <alignment vertical="top" wrapText="1"/>
    </xf>
    <xf numFmtId="0" fontId="5" fillId="0" borderId="4" xfId="3" applyFont="1" applyFill="1" applyBorder="1" applyAlignment="1" applyProtection="1">
      <alignment horizontal="center" vertical="center"/>
    </xf>
    <xf numFmtId="0" fontId="5" fillId="0" borderId="23" xfId="3" applyNumberFormat="1" applyFont="1" applyBorder="1" applyAlignment="1" applyProtection="1">
      <alignment vertical="top" wrapText="1"/>
    </xf>
    <xf numFmtId="0" fontId="6" fillId="0" borderId="16" xfId="3" applyNumberFormat="1" applyFont="1" applyBorder="1" applyAlignment="1" applyProtection="1">
      <alignment vertical="top" wrapText="1"/>
    </xf>
    <xf numFmtId="0" fontId="19" fillId="0" borderId="16" xfId="3" applyNumberFormat="1" applyFont="1" applyBorder="1" applyAlignment="1" applyProtection="1">
      <alignment vertical="top"/>
    </xf>
    <xf numFmtId="0" fontId="19" fillId="0" borderId="17" xfId="3" applyNumberFormat="1" applyFont="1" applyBorder="1" applyAlignment="1" applyProtection="1">
      <alignment vertical="top"/>
    </xf>
    <xf numFmtId="0" fontId="5" fillId="0" borderId="20" xfId="3" applyFont="1" applyFill="1" applyBorder="1" applyAlignment="1" applyProtection="1">
      <alignment horizontal="center" vertical="center"/>
    </xf>
    <xf numFmtId="0" fontId="5" fillId="0" borderId="26" xfId="3" applyFont="1" applyFill="1" applyBorder="1" applyAlignment="1" applyProtection="1">
      <alignment horizontal="center" vertical="center"/>
    </xf>
    <xf numFmtId="16" fontId="5" fillId="0" borderId="25" xfId="3" applyNumberFormat="1" applyFont="1" applyFill="1" applyBorder="1" applyAlignment="1" applyProtection="1">
      <alignment horizontal="center" vertical="center"/>
    </xf>
    <xf numFmtId="0" fontId="5" fillId="0" borderId="26" xfId="0" applyFont="1" applyBorder="1" applyAlignment="1">
      <alignment horizontal="left" vertical="top"/>
    </xf>
    <xf numFmtId="0" fontId="5" fillId="0" borderId="25" xfId="0" applyFont="1" applyBorder="1" applyAlignment="1">
      <alignment horizontal="left" vertical="top"/>
    </xf>
    <xf numFmtId="16" fontId="5" fillId="0" borderId="26" xfId="3" applyNumberFormat="1" applyFont="1" applyFill="1" applyBorder="1" applyAlignment="1" applyProtection="1">
      <alignment horizontal="center" vertical="center"/>
    </xf>
    <xf numFmtId="0" fontId="6" fillId="0" borderId="0" xfId="0" applyFont="1" applyFill="1" applyBorder="1" applyAlignment="1" applyProtection="1">
      <alignment horizontal="left" vertical="top" wrapText="1" indent="1"/>
    </xf>
    <xf numFmtId="0" fontId="6" fillId="0" borderId="0" xfId="0" applyFont="1" applyBorder="1" applyAlignment="1">
      <alignment vertical="top"/>
    </xf>
    <xf numFmtId="0" fontId="6" fillId="0" borderId="0" xfId="0" applyFont="1" applyBorder="1" applyAlignment="1">
      <alignment horizontal="justify" vertical="top"/>
    </xf>
    <xf numFmtId="0" fontId="9" fillId="0" borderId="0" xfId="0" applyFont="1" applyBorder="1" applyAlignment="1" applyProtection="1">
      <alignment horizontal="center" vertical="center" wrapText="1"/>
    </xf>
    <xf numFmtId="4" fontId="6" fillId="10" borderId="5" xfId="3" applyNumberFormat="1" applyFont="1" applyFill="1" applyBorder="1" applyAlignment="1" applyProtection="1">
      <alignment horizontal="center" vertical="top"/>
    </xf>
    <xf numFmtId="4" fontId="9" fillId="10" borderId="5" xfId="3" applyNumberFormat="1" applyFont="1" applyFill="1" applyBorder="1" applyAlignment="1" applyProtection="1">
      <alignment horizontal="left" vertical="top"/>
    </xf>
    <xf numFmtId="4" fontId="9" fillId="10" borderId="5" xfId="3" applyNumberFormat="1" applyFont="1" applyFill="1" applyBorder="1" applyAlignment="1" applyProtection="1">
      <alignment horizontal="center" vertical="top"/>
    </xf>
    <xf numFmtId="4" fontId="9" fillId="10" borderId="5" xfId="3" applyNumberFormat="1" applyFont="1" applyFill="1" applyBorder="1" applyAlignment="1" applyProtection="1">
      <alignment horizontal="center" vertical="top"/>
      <protection locked="0"/>
    </xf>
    <xf numFmtId="0" fontId="6" fillId="0" borderId="0" xfId="0" applyFont="1" applyBorder="1" applyAlignment="1" applyProtection="1">
      <alignment horizontal="center" vertical="top" wrapText="1"/>
    </xf>
    <xf numFmtId="0" fontId="14" fillId="0" borderId="0" xfId="0" applyFont="1" applyAlignment="1" applyProtection="1">
      <alignment horizontal="left" vertical="top" wrapText="1"/>
    </xf>
    <xf numFmtId="0" fontId="31" fillId="0" borderId="0" xfId="3" applyNumberFormat="1" applyFont="1" applyBorder="1" applyAlignment="1" applyProtection="1">
      <alignment horizontal="left" vertical="center"/>
    </xf>
    <xf numFmtId="0" fontId="31" fillId="0" borderId="0" xfId="3" applyFont="1" applyBorder="1" applyAlignment="1" applyProtection="1">
      <alignment horizontal="left" vertical="top"/>
    </xf>
    <xf numFmtId="4" fontId="31" fillId="0" borderId="0" xfId="0" applyNumberFormat="1" applyFont="1" applyAlignment="1" applyProtection="1">
      <alignment horizontal="right" vertical="top" wrapText="1"/>
    </xf>
    <xf numFmtId="0" fontId="31" fillId="0" borderId="0" xfId="0" applyFont="1" applyAlignment="1" applyProtection="1">
      <alignment horizontal="right" vertical="top" wrapText="1"/>
    </xf>
    <xf numFmtId="0" fontId="31" fillId="0" borderId="0" xfId="3" applyNumberFormat="1" applyFont="1" applyBorder="1" applyAlignment="1" applyProtection="1">
      <alignment horizontal="center" vertical="center"/>
    </xf>
    <xf numFmtId="0" fontId="14" fillId="0" borderId="0" xfId="3" applyNumberFormat="1" applyFont="1" applyBorder="1" applyAlignment="1" applyProtection="1">
      <alignment horizontal="center" vertical="center"/>
    </xf>
    <xf numFmtId="0" fontId="14" fillId="0" borderId="0" xfId="3" applyFont="1" applyFill="1" applyBorder="1" applyAlignment="1" applyProtection="1">
      <alignment vertical="top"/>
    </xf>
    <xf numFmtId="4" fontId="31" fillId="0" borderId="0" xfId="0" applyNumberFormat="1" applyFont="1" applyBorder="1" applyAlignment="1" applyProtection="1">
      <alignment horizontal="right" vertical="center" wrapText="1"/>
    </xf>
    <xf numFmtId="4" fontId="31" fillId="0" borderId="0" xfId="0" applyNumberFormat="1" applyFont="1" applyFill="1" applyBorder="1" applyAlignment="1" applyProtection="1">
      <alignment horizontal="right" vertical="center" wrapText="1"/>
    </xf>
    <xf numFmtId="4" fontId="14" fillId="0" borderId="0" xfId="0" applyNumberFormat="1" applyFont="1" applyAlignment="1" applyProtection="1">
      <alignment horizontal="left" vertical="center" wrapText="1" indent="1"/>
    </xf>
    <xf numFmtId="44" fontId="14" fillId="0" borderId="0" xfId="2" applyNumberFormat="1" applyFont="1" applyBorder="1" applyAlignment="1" applyProtection="1">
      <alignment horizontal="right" vertical="center" wrapText="1"/>
    </xf>
    <xf numFmtId="0" fontId="62" fillId="0" borderId="0" xfId="0" applyFont="1"/>
    <xf numFmtId="0" fontId="31" fillId="0" borderId="35" xfId="3" applyFont="1" applyFill="1" applyBorder="1" applyAlignment="1" applyProtection="1">
      <alignment vertical="top"/>
    </xf>
    <xf numFmtId="0" fontId="31" fillId="0" borderId="35" xfId="0" applyFont="1" applyBorder="1" applyAlignment="1" applyProtection="1">
      <alignment horizontal="left" vertical="top" wrapText="1"/>
    </xf>
    <xf numFmtId="44" fontId="6" fillId="0" borderId="7" xfId="2" applyNumberFormat="1" applyFont="1" applyBorder="1" applyAlignment="1" applyProtection="1">
      <alignment horizontal="right" vertical="top" wrapText="1"/>
    </xf>
    <xf numFmtId="0" fontId="9" fillId="0" borderId="0" xfId="0" applyFont="1" applyBorder="1" applyAlignment="1" applyProtection="1">
      <alignment vertical="top" wrapText="1"/>
    </xf>
    <xf numFmtId="44" fontId="9" fillId="0" borderId="0" xfId="0" applyNumberFormat="1" applyFont="1" applyBorder="1" applyAlignment="1" applyProtection="1">
      <alignment vertical="top" wrapText="1"/>
    </xf>
    <xf numFmtId="173" fontId="31" fillId="0" borderId="0" xfId="0" applyNumberFormat="1" applyFont="1" applyAlignment="1" applyProtection="1">
      <alignment horizontal="right" vertical="top" wrapText="1"/>
    </xf>
    <xf numFmtId="173" fontId="31" fillId="0" borderId="35" xfId="0" applyNumberFormat="1" applyFont="1" applyBorder="1" applyAlignment="1" applyProtection="1">
      <alignment horizontal="right" vertical="top" wrapText="1"/>
    </xf>
    <xf numFmtId="0" fontId="5" fillId="0" borderId="0" xfId="0" applyFont="1" applyFill="1" applyBorder="1" applyAlignment="1">
      <alignment horizontal="left" vertical="top" wrapText="1"/>
    </xf>
    <xf numFmtId="167" fontId="5" fillId="0" borderId="0" xfId="12" applyFont="1" applyFill="1" applyBorder="1" applyAlignment="1" applyProtection="1">
      <alignment horizontal="right"/>
    </xf>
    <xf numFmtId="165" fontId="5" fillId="0" borderId="0" xfId="6" applyFont="1" applyFill="1" applyBorder="1" applyAlignment="1" applyProtection="1">
      <alignment horizontal="center" wrapText="1"/>
    </xf>
    <xf numFmtId="2" fontId="5" fillId="6" borderId="0" xfId="12" applyNumberFormat="1" applyFont="1" applyFill="1" applyBorder="1" applyAlignment="1" applyProtection="1">
      <alignment horizontal="right" wrapText="1"/>
    </xf>
    <xf numFmtId="2" fontId="5" fillId="5" borderId="0" xfId="12" applyNumberFormat="1" applyFont="1" applyFill="1" applyBorder="1" applyAlignment="1" applyProtection="1">
      <alignment horizontal="right" wrapText="1"/>
    </xf>
    <xf numFmtId="4" fontId="5" fillId="0" borderId="0" xfId="12" applyNumberFormat="1" applyFont="1" applyFill="1" applyBorder="1" applyAlignment="1" applyProtection="1">
      <alignment horizontal="right" wrapText="1"/>
    </xf>
    <xf numFmtId="2" fontId="5" fillId="0" borderId="0" xfId="12" applyNumberFormat="1" applyFont="1" applyFill="1" applyBorder="1" applyAlignment="1" applyProtection="1">
      <alignment horizontal="right" wrapText="1"/>
    </xf>
    <xf numFmtId="4" fontId="5" fillId="0" borderId="23" xfId="12" applyNumberFormat="1" applyFont="1" applyFill="1" applyBorder="1" applyAlignment="1" applyProtection="1">
      <alignment horizontal="right" wrapText="1"/>
    </xf>
    <xf numFmtId="2" fontId="5" fillId="0" borderId="23" xfId="12" applyNumberFormat="1" applyFont="1" applyFill="1" applyBorder="1" applyAlignment="1" applyProtection="1">
      <alignment horizontal="right" wrapText="1"/>
    </xf>
    <xf numFmtId="0" fontId="73" fillId="0" borderId="0" xfId="0" applyFont="1"/>
    <xf numFmtId="167" fontId="10" fillId="0" borderId="0" xfId="12" applyFont="1" applyFill="1" applyBorder="1" applyAlignment="1" applyProtection="1">
      <alignment horizontal="right"/>
    </xf>
    <xf numFmtId="0" fontId="6" fillId="0" borderId="0" xfId="0" applyFont="1" applyFill="1" applyAlignment="1">
      <alignment horizontal="left" vertical="top"/>
    </xf>
    <xf numFmtId="0" fontId="6" fillId="0" borderId="0" xfId="0" applyFont="1" applyAlignment="1">
      <alignment horizontal="left" vertical="top" wrapText="1"/>
    </xf>
    <xf numFmtId="49" fontId="6" fillId="0" borderId="0" xfId="0" applyNumberFormat="1" applyFont="1" applyAlignment="1">
      <alignment horizontal="center" vertical="top"/>
    </xf>
    <xf numFmtId="0" fontId="5" fillId="0" borderId="0" xfId="0" applyFont="1" applyAlignment="1">
      <alignment horizontal="left" vertical="top" wrapText="1"/>
    </xf>
    <xf numFmtId="0" fontId="9" fillId="9" borderId="10" xfId="0" applyFont="1" applyFill="1" applyBorder="1" applyAlignment="1">
      <alignment horizontal="left" vertical="center" wrapText="1"/>
    </xf>
    <xf numFmtId="49" fontId="9" fillId="9" borderId="6" xfId="0" applyNumberFormat="1" applyFont="1" applyFill="1" applyBorder="1" applyAlignment="1">
      <alignment horizontal="justify" vertical="center" wrapText="1"/>
    </xf>
    <xf numFmtId="2" fontId="9" fillId="9" borderId="6" xfId="0" applyNumberFormat="1" applyFont="1" applyFill="1" applyBorder="1" applyAlignment="1">
      <alignment horizontal="center" vertical="center" wrapText="1"/>
    </xf>
    <xf numFmtId="4" fontId="9" fillId="9" borderId="11" xfId="0" applyNumberFormat="1" applyFont="1" applyFill="1" applyBorder="1" applyAlignment="1">
      <alignment horizontal="center" vertical="center" wrapText="1"/>
    </xf>
    <xf numFmtId="0" fontId="6" fillId="0" borderId="0" xfId="0" applyFont="1" applyFill="1" applyBorder="1" applyAlignment="1">
      <alignment horizontal="center" vertical="top"/>
    </xf>
    <xf numFmtId="0" fontId="5" fillId="0" borderId="0" xfId="0" applyFont="1" applyFill="1" applyBorder="1" applyAlignment="1">
      <alignment horizontal="left"/>
    </xf>
    <xf numFmtId="0" fontId="5" fillId="0" borderId="0" xfId="0" applyFont="1" applyFill="1"/>
    <xf numFmtId="0" fontId="5" fillId="0" borderId="0" xfId="0" applyFont="1" applyFill="1" applyBorder="1" applyAlignment="1">
      <alignment horizontal="right"/>
    </xf>
    <xf numFmtId="0" fontId="5" fillId="0" borderId="0" xfId="0" applyFont="1" applyFill="1" applyAlignment="1">
      <alignment horizontal="center" vertical="justify"/>
    </xf>
    <xf numFmtId="0" fontId="5" fillId="0" borderId="0" xfId="0" applyFont="1" applyFill="1" applyAlignment="1"/>
    <xf numFmtId="0" fontId="6" fillId="0" borderId="0" xfId="0" applyFont="1" applyFill="1" applyAlignment="1">
      <alignment horizontal="center" vertical="top"/>
    </xf>
    <xf numFmtId="0" fontId="5" fillId="0" borderId="0" xfId="0" applyFont="1" applyFill="1" applyAlignment="1">
      <alignment horizontal="left" vertical="justify" wrapText="1"/>
    </xf>
    <xf numFmtId="3" fontId="5" fillId="0" borderId="0" xfId="0" applyNumberFormat="1" applyFont="1" applyFill="1" applyAlignment="1">
      <alignment horizontal="right"/>
    </xf>
    <xf numFmtId="4" fontId="5" fillId="0" borderId="0" xfId="0" applyNumberFormat="1" applyFont="1" applyFill="1" applyBorder="1" applyAlignment="1">
      <alignment horizontal="right"/>
    </xf>
    <xf numFmtId="0" fontId="64" fillId="0" borderId="0" xfId="0" applyFont="1" applyFill="1" applyAlignment="1" applyProtection="1">
      <alignment vertical="top" wrapText="1"/>
    </xf>
    <xf numFmtId="0" fontId="6" fillId="0" borderId="35" xfId="0" applyFont="1" applyFill="1" applyBorder="1" applyAlignment="1">
      <alignment horizontal="left" vertical="justify"/>
    </xf>
    <xf numFmtId="0" fontId="6" fillId="0" borderId="35" xfId="0" applyFont="1" applyFill="1" applyBorder="1" applyAlignment="1">
      <alignment horizontal="left"/>
    </xf>
    <xf numFmtId="0" fontId="5" fillId="0" borderId="0" xfId="0" applyFont="1" applyFill="1" applyAlignment="1">
      <alignment horizontal="left" vertical="justify"/>
    </xf>
    <xf numFmtId="0" fontId="5" fillId="0" borderId="0" xfId="0" applyFont="1" applyFill="1" applyAlignment="1">
      <alignment horizontal="left"/>
    </xf>
    <xf numFmtId="0" fontId="5" fillId="0" borderId="0" xfId="0" applyFont="1" applyFill="1" applyBorder="1"/>
    <xf numFmtId="0" fontId="64" fillId="0" borderId="0" xfId="22" applyFont="1" applyFill="1" applyAlignment="1" applyProtection="1">
      <alignment vertical="top" wrapText="1"/>
    </xf>
    <xf numFmtId="4" fontId="5" fillId="0" borderId="0" xfId="0" applyNumberFormat="1" applyFont="1" applyFill="1" applyAlignment="1">
      <alignment horizontal="center"/>
    </xf>
    <xf numFmtId="0" fontId="66" fillId="0" borderId="0" xfId="0" applyFont="1" applyFill="1"/>
    <xf numFmtId="0" fontId="6" fillId="0" borderId="12" xfId="0" applyFont="1" applyFill="1" applyBorder="1" applyAlignment="1">
      <alignment horizontal="center" vertical="top"/>
    </xf>
    <xf numFmtId="0" fontId="6" fillId="0" borderId="12" xfId="0" applyFont="1" applyFill="1" applyBorder="1" applyAlignment="1">
      <alignment horizontal="left" vertical="justify"/>
    </xf>
    <xf numFmtId="0" fontId="5" fillId="0" borderId="12" xfId="0" applyFont="1" applyFill="1" applyBorder="1" applyAlignment="1">
      <alignment horizontal="center" vertical="justify"/>
    </xf>
    <xf numFmtId="0" fontId="6" fillId="0" borderId="12" xfId="0" applyFont="1" applyFill="1" applyBorder="1" applyAlignment="1"/>
    <xf numFmtId="0" fontId="55" fillId="0" borderId="0" xfId="0" applyFont="1" applyAlignment="1" applyProtection="1">
      <alignment horizontal="left" vertical="top"/>
    </xf>
    <xf numFmtId="49" fontId="63" fillId="0" borderId="0" xfId="10" applyNumberFormat="1" applyFont="1" applyAlignment="1" applyProtection="1">
      <alignment horizontal="center" vertical="top"/>
    </xf>
    <xf numFmtId="0" fontId="5" fillId="0" borderId="0" xfId="0" applyFont="1" applyAlignment="1" applyProtection="1">
      <alignment vertical="top"/>
    </xf>
    <xf numFmtId="4" fontId="5" fillId="0" borderId="0" xfId="0" applyNumberFormat="1" applyFont="1" applyAlignment="1" applyProtection="1">
      <alignment horizontal="center" vertical="top"/>
    </xf>
    <xf numFmtId="173" fontId="63" fillId="0" borderId="0" xfId="1" applyNumberFormat="1" applyFont="1" applyFill="1" applyBorder="1" applyAlignment="1" applyProtection="1">
      <alignment horizontal="right" vertical="top"/>
    </xf>
    <xf numFmtId="0" fontId="63" fillId="0" borderId="0" xfId="10" applyNumberFormat="1" applyFont="1" applyAlignment="1" applyProtection="1">
      <alignment horizontal="center" vertical="top"/>
    </xf>
    <xf numFmtId="3" fontId="76" fillId="0" borderId="37" xfId="10" applyNumberFormat="1" applyFont="1" applyBorder="1" applyAlignment="1" applyProtection="1">
      <alignment horizontal="center" vertical="top"/>
    </xf>
    <xf numFmtId="3" fontId="76" fillId="0" borderId="37" xfId="10" applyNumberFormat="1" applyFont="1" applyBorder="1" applyAlignment="1" applyProtection="1">
      <alignment horizontal="left" vertical="top" wrapText="1"/>
    </xf>
    <xf numFmtId="0" fontId="5" fillId="0" borderId="38" xfId="0" applyFont="1" applyBorder="1" applyAlignment="1" applyProtection="1">
      <alignment vertical="top"/>
    </xf>
    <xf numFmtId="4" fontId="5" fillId="0" borderId="38" xfId="0" applyNumberFormat="1" applyFont="1" applyBorder="1" applyAlignment="1" applyProtection="1">
      <alignment horizontal="center" vertical="top"/>
    </xf>
    <xf numFmtId="173" fontId="63" fillId="0" borderId="38" xfId="1" applyNumberFormat="1" applyFont="1" applyFill="1" applyBorder="1" applyAlignment="1" applyProtection="1">
      <alignment horizontal="right" vertical="top"/>
    </xf>
    <xf numFmtId="0" fontId="6" fillId="0" borderId="0" xfId="0" applyFont="1" applyBorder="1" applyAlignment="1">
      <alignment horizontal="center" vertical="top"/>
    </xf>
    <xf numFmtId="0" fontId="5" fillId="0" borderId="0" xfId="0" applyFont="1" applyBorder="1"/>
    <xf numFmtId="2" fontId="5" fillId="0" borderId="0" xfId="0" applyNumberFormat="1" applyFont="1" applyBorder="1"/>
    <xf numFmtId="0" fontId="66" fillId="0" borderId="0" xfId="4" applyFont="1" applyAlignment="1">
      <alignment horizontal="right" vertical="top"/>
    </xf>
    <xf numFmtId="0" fontId="66" fillId="0" borderId="0" xfId="4" applyFont="1" applyAlignment="1">
      <alignment horizontal="left" vertical="top"/>
    </xf>
    <xf numFmtId="4" fontId="66" fillId="0" borderId="0" xfId="4" applyNumberFormat="1" applyFont="1"/>
    <xf numFmtId="171" fontId="66" fillId="0" borderId="0" xfId="13" applyFont="1" applyAlignment="1">
      <alignment horizontal="right"/>
    </xf>
    <xf numFmtId="171" fontId="66" fillId="0" borderId="0" xfId="13" applyFont="1"/>
    <xf numFmtId="0" fontId="72" fillId="0" borderId="0" xfId="0" applyFont="1" applyBorder="1" applyAlignment="1">
      <alignment horizontal="left" vertical="center" wrapText="1"/>
    </xf>
    <xf numFmtId="0" fontId="11" fillId="0" borderId="0" xfId="0" applyFont="1" applyAlignment="1" applyProtection="1">
      <alignment horizontal="center" vertical="center" wrapText="1"/>
    </xf>
    <xf numFmtId="0" fontId="11" fillId="0" borderId="0" xfId="0" applyFont="1" applyBorder="1" applyAlignment="1" applyProtection="1">
      <alignment horizontal="left" vertical="top" indent="1"/>
    </xf>
    <xf numFmtId="0" fontId="5" fillId="0" borderId="0" xfId="4" applyFont="1" applyAlignment="1">
      <alignment horizontal="left" vertical="top"/>
    </xf>
    <xf numFmtId="4" fontId="5" fillId="0" borderId="0" xfId="4" applyNumberFormat="1" applyFont="1"/>
    <xf numFmtId="171" fontId="5" fillId="0" borderId="0" xfId="13" applyFont="1" applyAlignment="1">
      <alignment horizontal="right"/>
    </xf>
    <xf numFmtId="0" fontId="11" fillId="0" borderId="0" xfId="0" applyFont="1" applyBorder="1" applyAlignment="1" applyProtection="1">
      <alignment horizontal="center" vertical="center" wrapText="1"/>
    </xf>
    <xf numFmtId="4" fontId="5" fillId="0" borderId="0" xfId="4" applyNumberFormat="1" applyFont="1" applyAlignment="1">
      <alignment horizontal="left"/>
    </xf>
    <xf numFmtId="171" fontId="5" fillId="0" borderId="0" xfId="13" applyFont="1" applyAlignment="1">
      <alignment horizontal="left"/>
    </xf>
    <xf numFmtId="0" fontId="5" fillId="0" borderId="39" xfId="4" applyFont="1" applyBorder="1" applyAlignment="1">
      <alignment horizontal="left" vertical="top"/>
    </xf>
    <xf numFmtId="0" fontId="5" fillId="0" borderId="39" xfId="3" applyFont="1" applyBorder="1" applyAlignment="1" applyProtection="1">
      <alignment vertical="top"/>
    </xf>
    <xf numFmtId="4" fontId="5" fillId="0" borderId="39" xfId="4" applyNumberFormat="1" applyFont="1" applyBorder="1" applyAlignment="1">
      <alignment horizontal="left"/>
    </xf>
    <xf numFmtId="171" fontId="5" fillId="0" borderId="39" xfId="13" applyFont="1" applyBorder="1" applyAlignment="1">
      <alignment horizontal="left"/>
    </xf>
    <xf numFmtId="7" fontId="5" fillId="0" borderId="0" xfId="13" applyNumberFormat="1" applyFont="1" applyAlignment="1">
      <alignment horizontal="right"/>
    </xf>
    <xf numFmtId="7" fontId="5" fillId="0" borderId="39" xfId="13" applyNumberFormat="1" applyFont="1" applyBorder="1" applyAlignment="1">
      <alignment horizontal="right"/>
    </xf>
    <xf numFmtId="167" fontId="12" fillId="0" borderId="0" xfId="12" applyFont="1" applyFill="1" applyBorder="1" applyAlignment="1" applyProtection="1">
      <alignment horizontal="right"/>
    </xf>
    <xf numFmtId="49" fontId="6" fillId="0" borderId="0" xfId="19" applyNumberFormat="1" applyFont="1" applyAlignment="1">
      <alignment horizontal="center" vertical="top"/>
    </xf>
    <xf numFmtId="0" fontId="6" fillId="0" borderId="0" xfId="19" applyFont="1" applyAlignment="1">
      <alignment horizontal="left" vertical="top" wrapText="1"/>
    </xf>
    <xf numFmtId="0" fontId="5" fillId="0" borderId="0" xfId="19" applyFont="1" applyAlignment="1">
      <alignment horizontal="left" vertical="top" wrapText="1"/>
    </xf>
    <xf numFmtId="49" fontId="9" fillId="9" borderId="6" xfId="19" applyNumberFormat="1" applyFont="1" applyFill="1" applyBorder="1" applyAlignment="1">
      <alignment horizontal="justify" vertical="center" wrapText="1"/>
    </xf>
    <xf numFmtId="0" fontId="9" fillId="9" borderId="6" xfId="19" applyFont="1" applyFill="1" applyBorder="1" applyAlignment="1">
      <alignment horizontal="left" vertical="center" wrapText="1"/>
    </xf>
    <xf numFmtId="2" fontId="9" fillId="9" borderId="6" xfId="19" applyNumberFormat="1" applyFont="1" applyFill="1" applyBorder="1" applyAlignment="1">
      <alignment horizontal="right" vertical="center" wrapText="1"/>
    </xf>
    <xf numFmtId="2" fontId="9" fillId="9" borderId="6" xfId="19" applyNumberFormat="1" applyFont="1" applyFill="1" applyBorder="1" applyAlignment="1">
      <alignment horizontal="center" vertical="center" wrapText="1"/>
    </xf>
    <xf numFmtId="4" fontId="9" fillId="9" borderId="11" xfId="19" applyNumberFormat="1" applyFont="1" applyFill="1" applyBorder="1" applyAlignment="1">
      <alignment horizontal="center" vertical="center" wrapText="1"/>
    </xf>
    <xf numFmtId="0" fontId="5" fillId="0" borderId="0" xfId="19" applyFont="1" applyFill="1" applyAlignment="1">
      <alignment vertical="justify"/>
    </xf>
    <xf numFmtId="0" fontId="5" fillId="0" borderId="0" xfId="19" applyFont="1" applyFill="1" applyAlignment="1">
      <alignment horizontal="left"/>
    </xf>
    <xf numFmtId="0" fontId="5" fillId="0" borderId="0" xfId="19" applyFont="1" applyFill="1" applyAlignment="1">
      <alignment horizontal="right"/>
    </xf>
    <xf numFmtId="0" fontId="5" fillId="0" borderId="0" xfId="19" applyFont="1" applyFill="1" applyAlignment="1">
      <alignment horizontal="center"/>
    </xf>
    <xf numFmtId="0" fontId="5" fillId="0" borderId="0" xfId="19" applyFont="1" applyFill="1"/>
    <xf numFmtId="0" fontId="6" fillId="0" borderId="0" xfId="19" applyFont="1" applyFill="1" applyAlignment="1">
      <alignment horizontal="center" vertical="top"/>
    </xf>
    <xf numFmtId="0" fontId="6" fillId="0" borderId="0" xfId="19" applyFont="1" applyFill="1" applyAlignment="1">
      <alignment vertical="justify"/>
    </xf>
    <xf numFmtId="0" fontId="6" fillId="0" borderId="35" xfId="19" applyFont="1" applyFill="1" applyBorder="1" applyAlignment="1">
      <alignment horizontal="left" vertical="justify"/>
    </xf>
    <xf numFmtId="0" fontId="6" fillId="0" borderId="35" xfId="19" applyFont="1" applyFill="1" applyBorder="1" applyAlignment="1">
      <alignment horizontal="left"/>
    </xf>
    <xf numFmtId="3" fontId="6" fillId="0" borderId="35" xfId="19" applyNumberFormat="1" applyFont="1" applyFill="1" applyBorder="1" applyAlignment="1">
      <alignment horizontal="right"/>
    </xf>
    <xf numFmtId="0" fontId="6" fillId="0" borderId="0" xfId="19" applyFont="1" applyFill="1" applyAlignment="1">
      <alignment horizontal="left" vertical="justify"/>
    </xf>
    <xf numFmtId="0" fontId="5" fillId="0" borderId="0" xfId="19" applyFont="1" applyFill="1" applyAlignment="1">
      <alignment horizontal="left" vertical="justify"/>
    </xf>
    <xf numFmtId="0" fontId="5" fillId="0" borderId="0" xfId="19" applyFont="1" applyFill="1" applyAlignment="1">
      <alignment horizontal="left" vertical="justify" wrapText="1"/>
    </xf>
    <xf numFmtId="0" fontId="5" fillId="0" borderId="0" xfId="19" applyFont="1" applyFill="1" applyAlignment="1">
      <alignment horizontal="justify" vertical="justify"/>
    </xf>
    <xf numFmtId="0" fontId="5" fillId="0" borderId="0" xfId="19" applyFont="1" applyFill="1" applyBorder="1" applyAlignment="1">
      <alignment horizontal="right"/>
    </xf>
    <xf numFmtId="0" fontId="5" fillId="0" borderId="0" xfId="19" applyFont="1" applyFill="1" applyBorder="1" applyAlignment="1">
      <alignment horizontal="center"/>
    </xf>
    <xf numFmtId="0" fontId="5" fillId="0" borderId="0" xfId="19" applyFont="1" applyFill="1" applyBorder="1"/>
    <xf numFmtId="3" fontId="5" fillId="0" borderId="0" xfId="19" applyNumberFormat="1" applyFont="1" applyFill="1" applyAlignment="1"/>
    <xf numFmtId="0" fontId="6" fillId="0" borderId="35" xfId="19" applyFont="1" applyFill="1" applyBorder="1" applyAlignment="1">
      <alignment horizontal="right"/>
    </xf>
    <xf numFmtId="0" fontId="19" fillId="0" borderId="0" xfId="19" applyFont="1" applyFill="1" applyAlignment="1">
      <alignment horizontal="center"/>
    </xf>
    <xf numFmtId="0" fontId="19" fillId="0" borderId="0" xfId="19" applyFont="1" applyFill="1"/>
    <xf numFmtId="0" fontId="6" fillId="0" borderId="0" xfId="19" applyFont="1" applyFill="1" applyAlignment="1">
      <alignment horizontal="center"/>
    </xf>
    <xf numFmtId="0" fontId="6" fillId="0" borderId="0" xfId="19" applyFont="1" applyFill="1" applyAlignment="1">
      <alignment horizontal="left"/>
    </xf>
    <xf numFmtId="0" fontId="6" fillId="0" borderId="0" xfId="19" applyFont="1" applyFill="1" applyAlignment="1">
      <alignment horizontal="center" vertical="justify"/>
    </xf>
    <xf numFmtId="0" fontId="5" fillId="0" borderId="0" xfId="19" applyFont="1" applyFill="1" applyAlignment="1">
      <alignment horizontal="justify"/>
    </xf>
    <xf numFmtId="1" fontId="5" fillId="0" borderId="0" xfId="19" applyNumberFormat="1" applyFont="1" applyFill="1" applyAlignment="1">
      <alignment horizontal="right"/>
    </xf>
    <xf numFmtId="0" fontId="5" fillId="0" borderId="0" xfId="19" applyFont="1" applyFill="1" applyBorder="1" applyAlignment="1">
      <alignment horizontal="left" vertical="justify"/>
    </xf>
    <xf numFmtId="1" fontId="6" fillId="0" borderId="35" xfId="19" applyNumberFormat="1" applyFont="1" applyFill="1" applyBorder="1" applyAlignment="1">
      <alignment horizontal="right"/>
    </xf>
    <xf numFmtId="0" fontId="5" fillId="0" borderId="0" xfId="19" applyFont="1" applyAlignment="1">
      <alignment horizontal="left"/>
    </xf>
    <xf numFmtId="0" fontId="5" fillId="0" borderId="0" xfId="19" applyFont="1"/>
    <xf numFmtId="0" fontId="5" fillId="0" borderId="0" xfId="19" applyFont="1" applyAlignment="1">
      <alignment horizontal="center"/>
    </xf>
    <xf numFmtId="10" fontId="5" fillId="0" borderId="0" xfId="19" applyNumberFormat="1" applyFont="1" applyBorder="1" applyAlignment="1">
      <alignment horizontal="center"/>
    </xf>
    <xf numFmtId="0" fontId="5" fillId="0" borderId="0" xfId="19" applyFont="1" applyBorder="1"/>
    <xf numFmtId="0" fontId="6" fillId="0" borderId="12" xfId="19" applyFont="1" applyFill="1" applyBorder="1" applyAlignment="1">
      <alignment horizontal="center" vertical="top"/>
    </xf>
    <xf numFmtId="0" fontId="6" fillId="0" borderId="12" xfId="19" applyFont="1" applyFill="1" applyBorder="1" applyAlignment="1">
      <alignment horizontal="left" vertical="justify"/>
    </xf>
    <xf numFmtId="0" fontId="5" fillId="0" borderId="12" xfId="19" applyFont="1" applyFill="1" applyBorder="1" applyAlignment="1"/>
    <xf numFmtId="0" fontId="5" fillId="0" borderId="0" xfId="19" applyFont="1" applyFill="1" applyBorder="1" applyAlignment="1"/>
    <xf numFmtId="4" fontId="5" fillId="0" borderId="0" xfId="19" applyNumberFormat="1" applyFont="1" applyFill="1" applyBorder="1" applyAlignment="1">
      <alignment horizontal="right"/>
    </xf>
    <xf numFmtId="0" fontId="5" fillId="0" borderId="0" xfId="19" applyFont="1" applyAlignment="1">
      <alignment vertical="center"/>
    </xf>
    <xf numFmtId="0" fontId="6" fillId="0" borderId="0" xfId="19" applyFont="1" applyFill="1" applyAlignment="1">
      <alignment horizontal="left" vertical="top"/>
    </xf>
    <xf numFmtId="0" fontId="5" fillId="0" borderId="0" xfId="19" applyFont="1" applyFill="1" applyBorder="1" applyAlignment="1">
      <alignment vertical="center"/>
    </xf>
    <xf numFmtId="0" fontId="5" fillId="0" borderId="0" xfId="19" applyFont="1" applyBorder="1" applyAlignment="1">
      <alignment horizontal="left" wrapText="1"/>
    </xf>
    <xf numFmtId="0" fontId="19" fillId="0" borderId="0" xfId="19" applyFont="1" applyFill="1" applyBorder="1" applyAlignment="1">
      <alignment vertical="center"/>
    </xf>
    <xf numFmtId="3" fontId="5" fillId="0" borderId="0" xfId="19" applyNumberFormat="1" applyFont="1" applyFill="1"/>
    <xf numFmtId="0" fontId="5" fillId="0" borderId="0" xfId="19" applyFont="1" applyFill="1" applyAlignment="1">
      <alignment vertical="center"/>
    </xf>
    <xf numFmtId="0" fontId="6" fillId="0" borderId="0" xfId="19" applyFont="1" applyFill="1" applyAlignment="1">
      <alignment horizontal="right" vertical="top"/>
    </xf>
    <xf numFmtId="0" fontId="9" fillId="9" borderId="10" xfId="19" applyFont="1" applyFill="1" applyBorder="1" applyAlignment="1">
      <alignment horizontal="left" vertical="top" wrapText="1"/>
    </xf>
    <xf numFmtId="0" fontId="5" fillId="0" borderId="0" xfId="19" applyFont="1" applyFill="1" applyBorder="1" applyAlignment="1">
      <alignment horizontal="left" vertical="justify" wrapText="1"/>
    </xf>
    <xf numFmtId="3" fontId="5" fillId="0" borderId="0" xfId="19" applyNumberFormat="1" applyFont="1" applyFill="1" applyAlignment="1">
      <alignment horizontal="right"/>
    </xf>
    <xf numFmtId="0" fontId="6" fillId="0" borderId="0" xfId="19" applyFont="1" applyFill="1" applyBorder="1" applyAlignment="1">
      <alignment horizontal="center" vertical="top" wrapText="1"/>
    </xf>
    <xf numFmtId="0" fontId="5" fillId="0" borderId="0" xfId="19" applyFont="1" applyFill="1" applyAlignment="1"/>
    <xf numFmtId="0" fontId="5" fillId="0" borderId="0" xfId="19" applyFont="1" applyFill="1" applyAlignment="1">
      <alignment horizontal="center" vertical="justify"/>
    </xf>
    <xf numFmtId="0" fontId="6" fillId="0" borderId="0" xfId="19" applyFont="1" applyFill="1" applyAlignment="1">
      <alignment horizontal="center" vertical="top" wrapText="1"/>
    </xf>
    <xf numFmtId="0" fontId="5" fillId="0" borderId="0" xfId="19" applyFont="1" applyFill="1" applyAlignment="1">
      <alignment horizontal="left" vertical="top" wrapText="1"/>
    </xf>
    <xf numFmtId="0" fontId="5" fillId="0" borderId="0" xfId="19" applyFont="1" applyFill="1" applyAlignment="1">
      <alignment horizontal="left" wrapText="1"/>
    </xf>
    <xf numFmtId="3" fontId="5" fillId="0" borderId="0" xfId="19" applyNumberFormat="1" applyFont="1" applyFill="1" applyAlignment="1">
      <alignment horizontal="right" wrapText="1"/>
    </xf>
    <xf numFmtId="0" fontId="78" fillId="0" borderId="0" xfId="19" applyFont="1" applyFill="1" applyBorder="1" applyAlignment="1">
      <alignment horizontal="right"/>
    </xf>
    <xf numFmtId="1" fontId="5" fillId="0" borderId="0" xfId="19" applyNumberFormat="1" applyFont="1" applyFill="1" applyBorder="1" applyAlignment="1">
      <alignment horizontal="right" wrapText="1"/>
    </xf>
    <xf numFmtId="3" fontId="5" fillId="0" borderId="0" xfId="19" applyNumberFormat="1" applyFont="1" applyFill="1" applyBorder="1" applyAlignment="1">
      <alignment wrapText="1"/>
    </xf>
    <xf numFmtId="0" fontId="5" fillId="0" borderId="0" xfId="19" applyFont="1" applyFill="1" applyAlignment="1">
      <alignment horizontal="center" vertical="top"/>
    </xf>
    <xf numFmtId="0" fontId="5" fillId="0" borderId="0" xfId="19" applyFont="1" applyFill="1" applyAlignment="1">
      <alignment horizontal="right" vertical="top"/>
    </xf>
    <xf numFmtId="4" fontId="5" fillId="0" borderId="0" xfId="19" applyNumberFormat="1" applyFont="1" applyFill="1" applyAlignment="1"/>
    <xf numFmtId="0" fontId="5" fillId="0" borderId="0" xfId="19" applyFont="1" applyFill="1" applyBorder="1" applyAlignment="1">
      <alignment horizontal="left"/>
    </xf>
    <xf numFmtId="4" fontId="5" fillId="0" borderId="0" xfId="19" applyNumberFormat="1" applyFont="1" applyFill="1" applyBorder="1" applyAlignment="1"/>
    <xf numFmtId="49" fontId="5" fillId="0" borderId="0" xfId="19" applyNumberFormat="1" applyFont="1" applyAlignment="1">
      <alignment horizontal="left" vertical="top" wrapText="1"/>
    </xf>
    <xf numFmtId="49" fontId="5" fillId="0" borderId="0" xfId="19" applyNumberFormat="1" applyFont="1" applyFill="1" applyBorder="1" applyAlignment="1">
      <alignment horizontal="left" vertical="top" wrapText="1"/>
    </xf>
    <xf numFmtId="49" fontId="5" fillId="0" borderId="0" xfId="19" applyNumberFormat="1" applyFont="1" applyFill="1" applyAlignment="1">
      <alignment horizontal="left" vertical="top" wrapText="1"/>
    </xf>
    <xf numFmtId="49" fontId="5" fillId="0" borderId="0" xfId="19" applyNumberFormat="1" applyFont="1" applyBorder="1" applyAlignment="1">
      <alignment horizontal="left" vertical="top" wrapText="1"/>
    </xf>
    <xf numFmtId="4" fontId="5" fillId="0" borderId="0" xfId="19" applyNumberFormat="1" applyFont="1" applyFill="1" applyAlignment="1">
      <alignment horizontal="center"/>
    </xf>
    <xf numFmtId="0" fontId="5" fillId="0" borderId="12" xfId="19" applyFont="1" applyFill="1" applyBorder="1" applyAlignment="1">
      <alignment horizontal="center" vertical="justify"/>
    </xf>
    <xf numFmtId="0" fontId="6" fillId="0" borderId="12" xfId="19" applyFont="1" applyFill="1" applyBorder="1" applyAlignment="1"/>
    <xf numFmtId="3" fontId="6" fillId="0" borderId="0" xfId="19" applyNumberFormat="1" applyFont="1" applyFill="1" applyBorder="1" applyAlignment="1">
      <alignment horizontal="left" vertical="center"/>
    </xf>
    <xf numFmtId="0" fontId="5" fillId="0" borderId="0" xfId="19" applyFont="1" applyFill="1" applyAlignment="1">
      <alignment horizontal="left" vertical="center"/>
    </xf>
    <xf numFmtId="0" fontId="5" fillId="0" borderId="0" xfId="19" applyFont="1" applyFill="1" applyAlignment="1">
      <alignment horizontal="right" vertical="center"/>
    </xf>
    <xf numFmtId="0" fontId="6" fillId="0" borderId="0" xfId="19" applyFont="1" applyFill="1" applyBorder="1"/>
    <xf numFmtId="49" fontId="5" fillId="0" borderId="0" xfId="19" applyNumberFormat="1" applyFont="1" applyFill="1" applyAlignment="1">
      <alignment vertical="top" wrapText="1"/>
    </xf>
    <xf numFmtId="0" fontId="6" fillId="0" borderId="0" xfId="0" applyFont="1" applyFill="1" applyAlignment="1">
      <alignment horizontal="center" vertical="center"/>
    </xf>
    <xf numFmtId="0" fontId="6" fillId="0" borderId="0" xfId="0" applyFont="1" applyFill="1" applyAlignment="1">
      <alignment horizontal="right"/>
    </xf>
    <xf numFmtId="0" fontId="5" fillId="0" borderId="0" xfId="0" applyFont="1" applyFill="1" applyAlignment="1">
      <alignment vertical="justify"/>
    </xf>
    <xf numFmtId="0" fontId="5" fillId="0" borderId="0" xfId="0" applyFont="1" applyFill="1" applyAlignment="1">
      <alignment vertical="center"/>
    </xf>
    <xf numFmtId="0" fontId="5" fillId="0" borderId="0" xfId="0" applyFont="1" applyFill="1" applyAlignment="1">
      <alignment horizontal="right"/>
    </xf>
    <xf numFmtId="0" fontId="5" fillId="0" borderId="0" xfId="0" applyFont="1" applyFill="1" applyAlignment="1">
      <alignment horizontal="center"/>
    </xf>
    <xf numFmtId="0" fontId="9" fillId="9" borderId="6" xfId="0" applyFont="1" applyFill="1" applyBorder="1" applyAlignment="1">
      <alignment vertical="center" wrapText="1"/>
    </xf>
    <xf numFmtId="2" fontId="9" fillId="9" borderId="6" xfId="0" applyNumberFormat="1" applyFont="1" applyFill="1" applyBorder="1" applyAlignment="1">
      <alignment horizontal="right" vertical="center" wrapText="1"/>
    </xf>
    <xf numFmtId="0" fontId="5" fillId="0" borderId="0" xfId="0" applyNumberFormat="1" applyFont="1" applyFill="1" applyBorder="1" applyAlignment="1">
      <alignment vertical="top" wrapText="1"/>
    </xf>
    <xf numFmtId="0" fontId="5" fillId="0" borderId="0" xfId="0" applyFont="1" applyFill="1" applyBorder="1" applyAlignment="1">
      <alignment horizontal="left" wrapText="1"/>
    </xf>
    <xf numFmtId="1" fontId="5" fillId="0" borderId="0" xfId="0" applyNumberFormat="1" applyFont="1" applyFill="1" applyBorder="1" applyAlignment="1">
      <alignment horizontal="right"/>
    </xf>
    <xf numFmtId="3" fontId="5" fillId="0" borderId="0" xfId="0" applyNumberFormat="1" applyFont="1" applyFill="1" applyAlignment="1"/>
    <xf numFmtId="172" fontId="6" fillId="0" borderId="0" xfId="0" applyNumberFormat="1" applyFont="1" applyFill="1" applyBorder="1" applyAlignment="1">
      <alignment horizontal="center" vertical="top" wrapText="1"/>
    </xf>
    <xf numFmtId="0" fontId="5" fillId="0" borderId="0" xfId="25" applyFont="1" applyFill="1" applyBorder="1" applyAlignment="1">
      <alignment vertical="top" wrapText="1"/>
    </xf>
    <xf numFmtId="1" fontId="5" fillId="0" borderId="0" xfId="0" applyNumberFormat="1" applyFont="1" applyBorder="1" applyAlignment="1">
      <alignment horizontal="left"/>
    </xf>
    <xf numFmtId="1" fontId="5" fillId="0" borderId="0" xfId="0" applyNumberFormat="1" applyFont="1" applyBorder="1" applyAlignment="1">
      <alignment horizontal="right"/>
    </xf>
    <xf numFmtId="0" fontId="5" fillId="0" borderId="0" xfId="0" applyFont="1" applyBorder="1" applyAlignment="1">
      <alignment horizontal="left" vertical="top" wrapText="1"/>
    </xf>
    <xf numFmtId="0" fontId="5" fillId="0" borderId="0" xfId="0" applyFont="1" applyBorder="1" applyAlignment="1">
      <alignment horizontal="left"/>
    </xf>
    <xf numFmtId="0" fontId="5" fillId="0" borderId="0" xfId="0" applyFont="1" applyFill="1" applyAlignment="1">
      <alignment wrapText="1"/>
    </xf>
    <xf numFmtId="0" fontId="6" fillId="0" borderId="0" xfId="0" applyNumberFormat="1" applyFont="1" applyFill="1" applyBorder="1" applyAlignment="1">
      <alignment vertical="top" wrapText="1"/>
    </xf>
    <xf numFmtId="0" fontId="6" fillId="0" borderId="0" xfId="0" applyFont="1" applyAlignment="1">
      <alignment vertical="center" wrapText="1"/>
    </xf>
    <xf numFmtId="0" fontId="5" fillId="0" borderId="0" xfId="0" applyFont="1" applyFill="1" applyBorder="1" applyAlignment="1">
      <alignment horizontal="center"/>
    </xf>
    <xf numFmtId="0" fontId="6" fillId="0" borderId="35" xfId="0" applyFont="1" applyFill="1" applyBorder="1" applyAlignment="1">
      <alignment horizontal="right"/>
    </xf>
    <xf numFmtId="49" fontId="6" fillId="0" borderId="0" xfId="5" applyNumberFormat="1" applyFont="1" applyFill="1" applyAlignment="1" applyProtection="1">
      <alignment horizontal="center" vertical="top"/>
    </xf>
    <xf numFmtId="49" fontId="5" fillId="0" borderId="0" xfId="5" applyNumberFormat="1" applyFont="1" applyFill="1" applyAlignment="1" applyProtection="1">
      <alignment vertical="top" wrapText="1"/>
    </xf>
    <xf numFmtId="49" fontId="5" fillId="0" borderId="0" xfId="5" applyNumberFormat="1" applyFont="1" applyFill="1" applyAlignment="1" applyProtection="1">
      <alignment horizontal="center" wrapText="1"/>
    </xf>
    <xf numFmtId="3" fontId="5" fillId="0" borderId="0" xfId="5" applyNumberFormat="1" applyFont="1" applyFill="1" applyAlignment="1" applyProtection="1">
      <alignment horizontal="right" wrapText="1"/>
    </xf>
    <xf numFmtId="4" fontId="5" fillId="0" borderId="0" xfId="5" applyNumberFormat="1" applyFont="1" applyFill="1" applyAlignment="1" applyProtection="1">
      <alignment horizontal="right"/>
    </xf>
    <xf numFmtId="0" fontId="5" fillId="0" borderId="0" xfId="5" applyNumberFormat="1" applyFont="1" applyFill="1" applyAlignment="1" applyProtection="1">
      <alignment horizontal="right" wrapText="1"/>
    </xf>
    <xf numFmtId="0" fontId="5" fillId="0" borderId="0" xfId="0" applyNumberFormat="1" applyFont="1" applyBorder="1" applyAlignment="1">
      <alignment vertical="top" wrapText="1"/>
    </xf>
    <xf numFmtId="2" fontId="5" fillId="0" borderId="0" xfId="0" applyNumberFormat="1" applyFont="1" applyBorder="1" applyAlignment="1">
      <alignment horizontal="left"/>
    </xf>
    <xf numFmtId="0" fontId="5" fillId="0" borderId="12" xfId="0" applyFont="1" applyFill="1" applyBorder="1" applyAlignment="1"/>
    <xf numFmtId="0" fontId="5" fillId="0" borderId="0" xfId="0" applyFont="1" applyFill="1" applyBorder="1" applyAlignment="1">
      <alignment horizontal="right" vertical="top"/>
    </xf>
    <xf numFmtId="0" fontId="5" fillId="0" borderId="0" xfId="0" applyFont="1" applyFill="1" applyBorder="1" applyAlignment="1">
      <alignment vertical="center"/>
    </xf>
    <xf numFmtId="4" fontId="6" fillId="0" borderId="0" xfId="0" applyNumberFormat="1" applyFont="1" applyFill="1" applyBorder="1" applyAlignment="1">
      <alignment horizontal="right"/>
    </xf>
    <xf numFmtId="3" fontId="6" fillId="0" borderId="0" xfId="0" applyNumberFormat="1" applyFont="1" applyFill="1" applyBorder="1" applyAlignment="1">
      <alignment horizontal="left" vertical="center"/>
    </xf>
    <xf numFmtId="0" fontId="5" fillId="0" borderId="0" xfId="0" applyFont="1" applyFill="1" applyAlignment="1">
      <alignment horizontal="right" vertical="center"/>
    </xf>
    <xf numFmtId="0" fontId="6" fillId="0" borderId="0" xfId="0" applyFont="1" applyFill="1" applyBorder="1"/>
    <xf numFmtId="0" fontId="9" fillId="0" borderId="0" xfId="0" applyFont="1" applyFill="1" applyBorder="1" applyAlignment="1">
      <alignment horizontal="right" vertical="top"/>
    </xf>
    <xf numFmtId="0" fontId="9" fillId="0" borderId="0" xfId="0" applyNumberFormat="1" applyFont="1" applyFill="1" applyBorder="1" applyAlignment="1">
      <alignment vertical="top" wrapText="1"/>
    </xf>
    <xf numFmtId="0" fontId="9" fillId="0" borderId="0" xfId="0" applyFont="1" applyFill="1" applyBorder="1" applyAlignment="1">
      <alignment vertical="center"/>
    </xf>
    <xf numFmtId="4" fontId="9" fillId="0" borderId="0" xfId="0" applyNumberFormat="1" applyFont="1" applyFill="1" applyBorder="1" applyAlignment="1">
      <alignment horizontal="right"/>
    </xf>
    <xf numFmtId="0" fontId="6" fillId="0" borderId="0" xfId="0" applyFont="1"/>
    <xf numFmtId="4" fontId="5" fillId="0" borderId="0" xfId="27" applyNumberFormat="1" applyFont="1" applyFill="1" applyAlignment="1">
      <alignment horizontal="right"/>
    </xf>
    <xf numFmtId="173" fontId="5" fillId="0" borderId="0" xfId="19" applyNumberFormat="1" applyFont="1" applyFill="1"/>
    <xf numFmtId="173" fontId="5" fillId="0" borderId="0" xfId="19" applyNumberFormat="1" applyFont="1" applyFill="1" applyAlignment="1" applyProtection="1">
      <alignment horizontal="center"/>
      <protection locked="0"/>
    </xf>
    <xf numFmtId="173" fontId="5" fillId="0" borderId="12" xfId="19" applyNumberFormat="1" applyFont="1" applyFill="1" applyBorder="1"/>
    <xf numFmtId="49" fontId="5" fillId="0" borderId="0" xfId="0" applyNumberFormat="1" applyFont="1" applyBorder="1" applyAlignment="1" applyProtection="1">
      <alignment horizontal="center" vertical="top"/>
    </xf>
    <xf numFmtId="0" fontId="12" fillId="0" borderId="0" xfId="0" applyFont="1" applyBorder="1" applyProtection="1"/>
    <xf numFmtId="0" fontId="5" fillId="0" borderId="0" xfId="0" applyFont="1" applyBorder="1" applyAlignment="1" applyProtection="1">
      <alignment horizontal="center"/>
    </xf>
    <xf numFmtId="4" fontId="5" fillId="0" borderId="0" xfId="0" applyNumberFormat="1" applyFont="1" applyBorder="1" applyAlignment="1" applyProtection="1">
      <alignment horizontal="center" vertical="top"/>
    </xf>
    <xf numFmtId="0" fontId="5" fillId="0" borderId="0" xfId="0" applyNumberFormat="1" applyFont="1" applyBorder="1" applyAlignment="1" applyProtection="1">
      <alignment horizontal="center" vertical="top"/>
    </xf>
    <xf numFmtId="49" fontId="5" fillId="0" borderId="0" xfId="0" applyNumberFormat="1" applyFont="1" applyAlignment="1" applyProtection="1">
      <alignment wrapText="1"/>
    </xf>
    <xf numFmtId="0" fontId="5" fillId="0" borderId="0" xfId="0" applyFont="1" applyAlignment="1" applyProtection="1">
      <alignment horizontal="center"/>
    </xf>
    <xf numFmtId="49" fontId="6" fillId="0" borderId="0" xfId="0" applyNumberFormat="1" applyFont="1" applyBorder="1" applyAlignment="1" applyProtection="1">
      <alignment horizontal="center" vertical="top"/>
    </xf>
    <xf numFmtId="0" fontId="6" fillId="0" borderId="0" xfId="0" applyFont="1" applyBorder="1" applyProtection="1"/>
    <xf numFmtId="0" fontId="5" fillId="0" borderId="18" xfId="0" applyFont="1" applyBorder="1" applyAlignment="1" applyProtection="1">
      <alignment horizontal="center" vertical="top"/>
    </xf>
    <xf numFmtId="0" fontId="5" fillId="0" borderId="18" xfId="0" applyFont="1" applyBorder="1" applyAlignment="1" applyProtection="1">
      <alignment horizontal="center"/>
    </xf>
    <xf numFmtId="4" fontId="5" fillId="0" borderId="18" xfId="0" applyNumberFormat="1" applyFont="1" applyBorder="1" applyAlignment="1" applyProtection="1">
      <alignment horizontal="center" vertical="top"/>
    </xf>
    <xf numFmtId="0" fontId="5" fillId="0" borderId="4" xfId="0" applyFont="1" applyBorder="1" applyAlignment="1" applyProtection="1">
      <alignment horizontal="center" vertical="top"/>
    </xf>
    <xf numFmtId="2" fontId="5" fillId="0" borderId="4" xfId="0" applyNumberFormat="1" applyFont="1" applyBorder="1" applyAlignment="1" applyProtection="1">
      <alignment vertical="top" wrapText="1"/>
    </xf>
    <xf numFmtId="4" fontId="5" fillId="0" borderId="4" xfId="0" applyNumberFormat="1" applyFont="1" applyBorder="1" applyAlignment="1" applyProtection="1">
      <alignment horizontal="center"/>
    </xf>
    <xf numFmtId="4" fontId="5" fillId="0" borderId="4" xfId="26" applyNumberFormat="1" applyFont="1" applyBorder="1" applyAlignment="1" applyProtection="1">
      <alignment horizontal="center" vertical="top"/>
    </xf>
    <xf numFmtId="173" fontId="5" fillId="0" borderId="4" xfId="0" applyNumberFormat="1" applyFont="1" applyBorder="1" applyAlignment="1" applyProtection="1">
      <alignment horizontal="right" vertical="top"/>
    </xf>
    <xf numFmtId="0" fontId="5" fillId="0" borderId="4" xfId="0" applyNumberFormat="1" applyFont="1" applyBorder="1" applyAlignment="1" applyProtection="1">
      <alignment horizontal="center" vertical="top"/>
    </xf>
    <xf numFmtId="2" fontId="6" fillId="0" borderId="4" xfId="0" applyNumberFormat="1" applyFont="1" applyBorder="1" applyAlignment="1" applyProtection="1">
      <alignment vertical="top" wrapText="1"/>
    </xf>
    <xf numFmtId="49" fontId="5" fillId="0" borderId="5" xfId="0" applyNumberFormat="1" applyFont="1" applyBorder="1" applyAlignment="1" applyProtection="1">
      <alignment horizontal="center" vertical="top"/>
    </xf>
    <xf numFmtId="0" fontId="6" fillId="0" borderId="5" xfId="0" applyFont="1" applyBorder="1" applyProtection="1"/>
    <xf numFmtId="0" fontId="6" fillId="0" borderId="5" xfId="0" applyFont="1" applyBorder="1" applyAlignment="1" applyProtection="1">
      <alignment horizontal="center"/>
    </xf>
    <xf numFmtId="4" fontId="6" fillId="0" borderId="5" xfId="0" applyNumberFormat="1" applyFont="1" applyBorder="1" applyAlignment="1" applyProtection="1">
      <alignment horizontal="center" vertical="top"/>
    </xf>
    <xf numFmtId="173" fontId="6" fillId="0" borderId="5" xfId="0" applyNumberFormat="1" applyFont="1" applyBorder="1" applyAlignment="1" applyProtection="1">
      <alignment horizontal="right" vertical="top"/>
    </xf>
    <xf numFmtId="4" fontId="6" fillId="0" borderId="0" xfId="0" applyNumberFormat="1" applyFont="1" applyBorder="1" applyAlignment="1" applyProtection="1">
      <alignment horizontal="center" vertical="top"/>
    </xf>
    <xf numFmtId="49" fontId="6" fillId="0" borderId="0" xfId="0" applyNumberFormat="1" applyFont="1" applyBorder="1" applyAlignment="1" applyProtection="1">
      <alignment wrapText="1"/>
    </xf>
    <xf numFmtId="2" fontId="6" fillId="0" borderId="0" xfId="0" applyNumberFormat="1" applyFont="1" applyBorder="1" applyAlignment="1" applyProtection="1">
      <alignment horizontal="center" vertical="top"/>
    </xf>
    <xf numFmtId="2" fontId="6" fillId="0" borderId="0" xfId="0" applyNumberFormat="1" applyFont="1" applyBorder="1" applyProtection="1"/>
    <xf numFmtId="0" fontId="6" fillId="0" borderId="0" xfId="0" applyFont="1" applyBorder="1" applyAlignment="1" applyProtection="1">
      <alignment horizontal="center" vertical="top"/>
    </xf>
    <xf numFmtId="0" fontId="5" fillId="0" borderId="0" xfId="0" applyFont="1" applyBorder="1" applyAlignment="1" applyProtection="1">
      <alignment horizontal="center" vertical="top"/>
    </xf>
    <xf numFmtId="0" fontId="5" fillId="0" borderId="0" xfId="0" applyFont="1" applyAlignment="1" applyProtection="1">
      <alignment horizontal="center" vertical="top"/>
    </xf>
    <xf numFmtId="2" fontId="5" fillId="0" borderId="0" xfId="0" applyNumberFormat="1" applyFont="1" applyBorder="1" applyAlignment="1" applyProtection="1">
      <alignment horizontal="center" vertical="top"/>
    </xf>
    <xf numFmtId="2" fontId="5" fillId="0" borderId="0" xfId="0" applyNumberFormat="1" applyFont="1" applyBorder="1" applyAlignment="1" applyProtection="1">
      <alignment vertical="top" wrapText="1"/>
    </xf>
    <xf numFmtId="0" fontId="5" fillId="0" borderId="0" xfId="0" applyFont="1" applyBorder="1" applyProtection="1"/>
    <xf numFmtId="4" fontId="5" fillId="0" borderId="0" xfId="0" applyNumberFormat="1" applyFont="1" applyBorder="1" applyProtection="1"/>
    <xf numFmtId="2" fontId="5" fillId="0" borderId="0" xfId="0" applyNumberFormat="1" applyFont="1" applyBorder="1" applyProtection="1"/>
    <xf numFmtId="2" fontId="6" fillId="0" borderId="0" xfId="0" applyNumberFormat="1" applyFont="1" applyBorder="1" applyAlignment="1" applyProtection="1">
      <alignment horizontal="right"/>
    </xf>
    <xf numFmtId="4" fontId="6" fillId="0" borderId="0" xfId="0" applyNumberFormat="1" applyFont="1" applyBorder="1" applyProtection="1"/>
    <xf numFmtId="2" fontId="5" fillId="0" borderId="0" xfId="0" applyNumberFormat="1" applyFont="1" applyAlignment="1" applyProtection="1">
      <alignment horizontal="center" vertical="top"/>
    </xf>
    <xf numFmtId="2" fontId="5" fillId="0" borderId="0" xfId="0" applyNumberFormat="1" applyFont="1" applyProtection="1"/>
    <xf numFmtId="49" fontId="5" fillId="0" borderId="0" xfId="0" applyNumberFormat="1" applyFont="1" applyAlignment="1" applyProtection="1">
      <alignment horizontal="center" vertical="top"/>
    </xf>
    <xf numFmtId="173" fontId="5" fillId="11" borderId="4" xfId="0" applyNumberFormat="1" applyFont="1" applyFill="1" applyBorder="1" applyAlignment="1" applyProtection="1">
      <alignment horizontal="right" vertical="top"/>
      <protection locked="0"/>
    </xf>
    <xf numFmtId="0" fontId="63" fillId="0" borderId="0" xfId="0" applyFont="1" applyFill="1" applyAlignment="1" applyProtection="1">
      <alignment horizontal="left" vertical="top"/>
    </xf>
    <xf numFmtId="4" fontId="63" fillId="0" borderId="0" xfId="0" applyNumberFormat="1" applyFont="1" applyFill="1" applyProtection="1"/>
    <xf numFmtId="0" fontId="64" fillId="0" borderId="0" xfId="0" applyFont="1" applyFill="1" applyAlignment="1" applyProtection="1">
      <alignment horizontal="left" vertical="top"/>
    </xf>
    <xf numFmtId="4" fontId="64" fillId="0" borderId="0" xfId="0" applyNumberFormat="1" applyFont="1" applyFill="1" applyProtection="1"/>
    <xf numFmtId="173" fontId="64" fillId="0" borderId="0" xfId="0" applyNumberFormat="1" applyFont="1" applyFill="1" applyProtection="1"/>
    <xf numFmtId="0" fontId="64" fillId="0" borderId="36" xfId="0" applyFont="1" applyFill="1" applyBorder="1" applyAlignment="1" applyProtection="1">
      <alignment horizontal="left" vertical="top"/>
    </xf>
    <xf numFmtId="4" fontId="64" fillId="0" borderId="36" xfId="0" applyNumberFormat="1" applyFont="1" applyFill="1" applyBorder="1" applyProtection="1"/>
    <xf numFmtId="173" fontId="64" fillId="0" borderId="36" xfId="0" applyNumberFormat="1" applyFont="1" applyFill="1" applyBorder="1" applyProtection="1"/>
    <xf numFmtId="0" fontId="64" fillId="0" borderId="0" xfId="0" applyFont="1" applyFill="1" applyProtection="1"/>
    <xf numFmtId="4" fontId="63" fillId="0" borderId="0" xfId="0" applyNumberFormat="1" applyFont="1" applyFill="1" applyAlignment="1" applyProtection="1">
      <alignment horizontal="center"/>
    </xf>
    <xf numFmtId="0" fontId="5" fillId="0" borderId="0" xfId="0" applyFont="1" applyFill="1" applyAlignment="1" applyProtection="1">
      <alignment horizontal="left" vertical="top"/>
    </xf>
    <xf numFmtId="0" fontId="5" fillId="0" borderId="0" xfId="4" applyFont="1" applyFill="1" applyAlignment="1" applyProtection="1">
      <alignment horizontal="left" vertical="top" wrapText="1"/>
    </xf>
    <xf numFmtId="0" fontId="64" fillId="0" borderId="0" xfId="0" applyFont="1" applyFill="1" applyAlignment="1" applyProtection="1">
      <alignment horizontal="left" vertical="top" wrapText="1"/>
    </xf>
    <xf numFmtId="0" fontId="5" fillId="0" borderId="0" xfId="19" applyFont="1" applyBorder="1" applyAlignment="1" applyProtection="1">
      <alignment horizontal="left" vertical="top" wrapText="1"/>
    </xf>
    <xf numFmtId="4" fontId="5" fillId="0" borderId="0" xfId="4" applyNumberFormat="1" applyFont="1" applyFill="1" applyProtection="1"/>
    <xf numFmtId="173" fontId="5" fillId="0" borderId="0" xfId="4" applyNumberFormat="1" applyFont="1" applyFill="1" applyProtection="1"/>
    <xf numFmtId="0" fontId="5" fillId="0" borderId="0" xfId="4" applyFont="1" applyFill="1" applyAlignment="1" applyProtection="1">
      <alignment horizontal="left" vertical="top"/>
    </xf>
    <xf numFmtId="4" fontId="5" fillId="0" borderId="0" xfId="19" applyNumberFormat="1" applyFont="1" applyAlignment="1" applyProtection="1">
      <alignment horizontal="right" vertical="top" wrapText="1"/>
    </xf>
    <xf numFmtId="4" fontId="5" fillId="0" borderId="0" xfId="0" applyNumberFormat="1" applyFont="1" applyFill="1" applyProtection="1"/>
    <xf numFmtId="173" fontId="5" fillId="0" borderId="0" xfId="0" applyNumberFormat="1" applyFont="1" applyFill="1" applyProtection="1"/>
    <xf numFmtId="0" fontId="5" fillId="0" borderId="0" xfId="4" applyFont="1" applyFill="1" applyBorder="1" applyAlignment="1" applyProtection="1">
      <alignment horizontal="left" vertical="top" wrapText="1"/>
    </xf>
    <xf numFmtId="0" fontId="64" fillId="0" borderId="0" xfId="0" applyFont="1" applyFill="1" applyBorder="1" applyAlignment="1" applyProtection="1">
      <alignment horizontal="left" vertical="top"/>
    </xf>
    <xf numFmtId="0" fontId="5" fillId="0" borderId="0" xfId="0" applyFont="1" applyFill="1" applyBorder="1" applyAlignment="1" applyProtection="1">
      <alignment horizontal="left" vertical="top" wrapText="1"/>
    </xf>
    <xf numFmtId="4" fontId="64" fillId="0" borderId="0" xfId="0" applyNumberFormat="1" applyFont="1" applyFill="1" applyBorder="1" applyAlignment="1" applyProtection="1">
      <alignment vertical="top"/>
    </xf>
    <xf numFmtId="173" fontId="64" fillId="0" borderId="0" xfId="0" applyNumberFormat="1" applyFont="1" applyFill="1" applyBorder="1" applyAlignment="1" applyProtection="1">
      <alignment horizontal="right" vertical="top"/>
    </xf>
    <xf numFmtId="0" fontId="64" fillId="0" borderId="0" xfId="0" applyFont="1" applyFill="1" applyBorder="1" applyAlignment="1" applyProtection="1">
      <alignment horizontal="left" vertical="top" wrapText="1"/>
    </xf>
    <xf numFmtId="0" fontId="5" fillId="0" borderId="0" xfId="0" applyFont="1" applyFill="1" applyAlignment="1" applyProtection="1">
      <alignment horizontal="left" vertical="top" wrapText="1"/>
    </xf>
    <xf numFmtId="0" fontId="5" fillId="0" borderId="0" xfId="4" quotePrefix="1" applyFont="1" applyFill="1" applyAlignment="1" applyProtection="1">
      <alignment horizontal="left" vertical="top" wrapText="1"/>
    </xf>
    <xf numFmtId="0" fontId="5" fillId="0" borderId="0" xfId="0" quotePrefix="1" applyFont="1" applyFill="1" applyBorder="1" applyAlignment="1" applyProtection="1">
      <alignment horizontal="left" vertical="top" wrapText="1"/>
    </xf>
    <xf numFmtId="173" fontId="5" fillId="0" borderId="0" xfId="0" applyNumberFormat="1" applyFont="1" applyFill="1" applyBorder="1" applyProtection="1"/>
    <xf numFmtId="0" fontId="5" fillId="0" borderId="0" xfId="4" applyFont="1" applyFill="1" applyAlignment="1" applyProtection="1">
      <alignment horizontal="justify" vertical="top" wrapText="1"/>
    </xf>
    <xf numFmtId="173" fontId="5" fillId="0" borderId="0" xfId="4" applyNumberFormat="1" applyFont="1" applyFill="1" applyAlignment="1" applyProtection="1">
      <alignment horizontal="left" vertical="top" wrapText="1"/>
    </xf>
    <xf numFmtId="4" fontId="5" fillId="0" borderId="0" xfId="4" applyNumberFormat="1" applyFont="1" applyFill="1" applyBorder="1" applyProtection="1"/>
    <xf numFmtId="4" fontId="5" fillId="0" borderId="0" xfId="0" applyNumberFormat="1" applyFont="1" applyFill="1" applyAlignment="1" applyProtection="1">
      <alignment vertical="top"/>
    </xf>
    <xf numFmtId="173" fontId="5" fillId="0" borderId="0" xfId="0" applyNumberFormat="1" applyFont="1" applyFill="1" applyAlignment="1" applyProtection="1">
      <alignment vertical="top"/>
    </xf>
    <xf numFmtId="0" fontId="64" fillId="0" borderId="0" xfId="4" applyFont="1" applyFill="1" applyAlignment="1" applyProtection="1">
      <alignment horizontal="left" vertical="top" wrapText="1"/>
    </xf>
    <xf numFmtId="0" fontId="5" fillId="0" borderId="9" xfId="0" applyFont="1" applyFill="1" applyBorder="1" applyAlignment="1" applyProtection="1">
      <alignment horizontal="left" vertical="top"/>
    </xf>
    <xf numFmtId="4" fontId="5" fillId="0" borderId="9" xfId="4" applyNumberFormat="1" applyFont="1" applyFill="1" applyBorder="1" applyProtection="1"/>
    <xf numFmtId="173" fontId="5" fillId="0" borderId="9" xfId="4" applyNumberFormat="1" applyFont="1" applyFill="1" applyBorder="1" applyProtection="1"/>
    <xf numFmtId="173" fontId="63" fillId="0" borderId="0" xfId="0" applyNumberFormat="1" applyFont="1" applyFill="1" applyProtection="1"/>
    <xf numFmtId="0" fontId="63" fillId="0" borderId="0" xfId="0" applyFont="1" applyBorder="1" applyAlignment="1" applyProtection="1">
      <alignment horizontal="left" vertical="top"/>
    </xf>
    <xf numFmtId="0" fontId="63" fillId="0" borderId="0" xfId="0" applyFont="1" applyBorder="1" applyAlignment="1" applyProtection="1">
      <alignment horizontal="left" vertical="top" wrapText="1"/>
    </xf>
    <xf numFmtId="0" fontId="64" fillId="0" borderId="0" xfId="0" applyFont="1" applyAlignment="1" applyProtection="1">
      <alignment horizontal="left" vertical="top"/>
    </xf>
    <xf numFmtId="4" fontId="64" fillId="0" borderId="0" xfId="0" applyNumberFormat="1" applyFont="1" applyProtection="1"/>
    <xf numFmtId="4" fontId="64" fillId="0" borderId="0" xfId="0" applyNumberFormat="1" applyFont="1" applyBorder="1" applyAlignment="1" applyProtection="1">
      <alignment horizontal="right"/>
    </xf>
    <xf numFmtId="0" fontId="63" fillId="0" borderId="0" xfId="0" applyFont="1" applyAlignment="1" applyProtection="1">
      <alignment horizontal="left" vertical="top"/>
    </xf>
    <xf numFmtId="0" fontId="64" fillId="0" borderId="0" xfId="0" quotePrefix="1" applyFont="1" applyAlignment="1" applyProtection="1">
      <alignment horizontal="left" vertical="top" wrapText="1"/>
    </xf>
    <xf numFmtId="0" fontId="64" fillId="0" borderId="0" xfId="0" applyFont="1" applyAlignment="1" applyProtection="1">
      <alignment horizontal="left" vertical="top" wrapText="1"/>
    </xf>
    <xf numFmtId="173" fontId="64" fillId="0" borderId="0" xfId="0" applyNumberFormat="1" applyFont="1" applyProtection="1"/>
    <xf numFmtId="0" fontId="64" fillId="0" borderId="0" xfId="0" applyFont="1" applyFill="1" applyAlignment="1" applyProtection="1">
      <alignment horizontal="left" wrapText="1"/>
    </xf>
    <xf numFmtId="49" fontId="64" fillId="0" borderId="0" xfId="0" applyNumberFormat="1" applyFont="1" applyFill="1" applyAlignment="1" applyProtection="1">
      <alignment horizontal="left"/>
    </xf>
    <xf numFmtId="3" fontId="64" fillId="0" borderId="0" xfId="0" applyNumberFormat="1" applyFont="1" applyFill="1" applyAlignment="1" applyProtection="1">
      <alignment horizontal="right"/>
    </xf>
    <xf numFmtId="173" fontId="64" fillId="0" borderId="0" xfId="0" applyNumberFormat="1" applyFont="1" applyAlignment="1" applyProtection="1">
      <alignment horizontal="right" vertical="top"/>
    </xf>
    <xf numFmtId="0" fontId="5" fillId="0" borderId="0" xfId="0" applyFont="1" applyBorder="1" applyAlignment="1" applyProtection="1">
      <alignment horizontal="left" vertical="top"/>
    </xf>
    <xf numFmtId="0" fontId="66" fillId="0" borderId="0" xfId="0" applyFont="1" applyBorder="1" applyAlignment="1" applyProtection="1">
      <alignment horizontal="left" vertical="top"/>
    </xf>
    <xf numFmtId="4" fontId="64" fillId="0" borderId="0" xfId="0" applyNumberFormat="1" applyFont="1" applyFill="1" applyAlignment="1" applyProtection="1">
      <alignment horizontal="right"/>
    </xf>
    <xf numFmtId="0" fontId="63" fillId="0" borderId="0" xfId="0" applyFont="1" applyFill="1" applyAlignment="1" applyProtection="1">
      <alignment horizontal="left" vertical="top" wrapText="1"/>
    </xf>
    <xf numFmtId="3" fontId="64" fillId="0" borderId="0" xfId="0" applyNumberFormat="1" applyFont="1" applyFill="1" applyProtection="1"/>
    <xf numFmtId="0" fontId="64" fillId="0" borderId="0" xfId="0" applyFont="1" applyAlignment="1" applyProtection="1">
      <alignment horizontal="left" wrapText="1"/>
    </xf>
    <xf numFmtId="0" fontId="64" fillId="0" borderId="0" xfId="0" applyFont="1" applyBorder="1" applyAlignment="1" applyProtection="1">
      <alignment horizontal="left" vertical="top" wrapText="1"/>
    </xf>
    <xf numFmtId="0" fontId="64" fillId="0" borderId="0" xfId="0" quotePrefix="1" applyFont="1" applyFill="1" applyAlignment="1" applyProtection="1">
      <alignment horizontal="left" vertical="top" wrapText="1"/>
    </xf>
    <xf numFmtId="0" fontId="5" fillId="0" borderId="0" xfId="4" quotePrefix="1" applyFont="1" applyFill="1" applyBorder="1" applyAlignment="1" applyProtection="1">
      <alignment horizontal="left" vertical="top" wrapText="1"/>
    </xf>
    <xf numFmtId="0" fontId="6" fillId="0" borderId="0" xfId="0" applyFont="1" applyBorder="1" applyAlignment="1" applyProtection="1">
      <alignment vertical="top"/>
    </xf>
    <xf numFmtId="0" fontId="6" fillId="0" borderId="0" xfId="0" applyFont="1" applyBorder="1" applyAlignment="1" applyProtection="1">
      <alignment vertical="top" wrapText="1"/>
    </xf>
    <xf numFmtId="49" fontId="64" fillId="0" borderId="0" xfId="0" applyNumberFormat="1" applyFont="1" applyFill="1" applyAlignment="1" applyProtection="1">
      <alignment horizontal="left" wrapText="1"/>
    </xf>
    <xf numFmtId="0" fontId="64" fillId="0" borderId="0" xfId="0" quotePrefix="1" applyFont="1" applyFill="1" applyBorder="1" applyAlignment="1" applyProtection="1">
      <alignment horizontal="left" vertical="top" wrapText="1"/>
    </xf>
    <xf numFmtId="0" fontId="64" fillId="0" borderId="9" xfId="0" applyFont="1" applyFill="1" applyBorder="1" applyAlignment="1" applyProtection="1">
      <alignment horizontal="left" vertical="top"/>
    </xf>
    <xf numFmtId="3" fontId="64" fillId="0" borderId="9" xfId="0" applyNumberFormat="1" applyFont="1" applyFill="1" applyBorder="1" applyProtection="1"/>
    <xf numFmtId="173" fontId="64" fillId="0" borderId="9" xfId="0" applyNumberFormat="1" applyFont="1" applyBorder="1" applyAlignment="1" applyProtection="1">
      <alignment horizontal="right"/>
    </xf>
    <xf numFmtId="173" fontId="64" fillId="0" borderId="9" xfId="0" applyNumberFormat="1" applyFont="1" applyFill="1" applyBorder="1" applyProtection="1"/>
    <xf numFmtId="0" fontId="63" fillId="0" borderId="0" xfId="0" applyFont="1" applyFill="1" applyBorder="1" applyAlignment="1" applyProtection="1">
      <alignment horizontal="left" vertical="top"/>
    </xf>
    <xf numFmtId="4" fontId="63" fillId="0" borderId="0" xfId="0" applyNumberFormat="1" applyFont="1" applyFill="1" applyBorder="1" applyProtection="1"/>
    <xf numFmtId="173" fontId="63" fillId="0" borderId="0" xfId="0" applyNumberFormat="1" applyFont="1" applyFill="1" applyBorder="1" applyProtection="1"/>
    <xf numFmtId="0" fontId="66" fillId="0" borderId="0" xfId="0" applyFont="1" applyFill="1" applyAlignment="1" applyProtection="1">
      <alignment horizontal="left" vertical="top"/>
    </xf>
    <xf numFmtId="4" fontId="66" fillId="0" borderId="0" xfId="0" applyNumberFormat="1" applyFont="1" applyFill="1" applyProtection="1"/>
    <xf numFmtId="4" fontId="67" fillId="0" borderId="0" xfId="0" applyNumberFormat="1" applyFont="1" applyFill="1" applyBorder="1" applyProtection="1"/>
    <xf numFmtId="0" fontId="67" fillId="0" borderId="0" xfId="0" applyFont="1" applyFill="1" applyAlignment="1" applyProtection="1">
      <alignment horizontal="left"/>
    </xf>
    <xf numFmtId="0" fontId="67" fillId="0" borderId="0" xfId="0" applyFont="1" applyFill="1" applyAlignment="1" applyProtection="1">
      <alignment horizontal="left" vertical="top"/>
    </xf>
    <xf numFmtId="4" fontId="67" fillId="0" borderId="0" xfId="0" applyNumberFormat="1" applyFont="1" applyFill="1" applyProtection="1"/>
    <xf numFmtId="0" fontId="68" fillId="0" borderId="0" xfId="0" applyFont="1" applyAlignment="1" applyProtection="1">
      <alignment horizontal="left" vertical="top"/>
    </xf>
    <xf numFmtId="0" fontId="68" fillId="0" borderId="0" xfId="0" quotePrefix="1" applyFont="1" applyAlignment="1" applyProtection="1">
      <alignment horizontal="left" vertical="top" wrapText="1"/>
    </xf>
    <xf numFmtId="3" fontId="68" fillId="0" borderId="0" xfId="0" applyNumberFormat="1" applyFont="1" applyProtection="1"/>
    <xf numFmtId="4" fontId="68" fillId="0" borderId="0" xfId="0" applyNumberFormat="1" applyFont="1" applyProtection="1"/>
    <xf numFmtId="4" fontId="68" fillId="0" borderId="0" xfId="0" applyNumberFormat="1" applyFont="1" applyBorder="1" applyAlignment="1" applyProtection="1">
      <alignment horizontal="right"/>
    </xf>
    <xf numFmtId="0" fontId="67" fillId="0" borderId="0" xfId="0" applyFont="1" applyAlignment="1" applyProtection="1">
      <alignment horizontal="left" vertical="top"/>
    </xf>
    <xf numFmtId="0" fontId="66" fillId="0" borderId="0" xfId="0" quotePrefix="1" applyFont="1" applyAlignment="1" applyProtection="1">
      <alignment horizontal="left" vertical="top" wrapText="1"/>
    </xf>
    <xf numFmtId="4" fontId="66" fillId="0" borderId="0" xfId="0" applyNumberFormat="1" applyFont="1" applyProtection="1"/>
    <xf numFmtId="0" fontId="66" fillId="0" borderId="0" xfId="0" applyFont="1" applyAlignment="1" applyProtection="1">
      <alignment horizontal="left" vertical="top"/>
    </xf>
    <xf numFmtId="4" fontId="66" fillId="0" borderId="0" xfId="0" applyNumberFormat="1" applyFont="1" applyBorder="1" applyAlignment="1" applyProtection="1">
      <alignment horizontal="right"/>
    </xf>
    <xf numFmtId="0" fontId="66" fillId="0" borderId="0" xfId="0" applyFont="1" applyFill="1" applyAlignment="1" applyProtection="1">
      <alignment horizontal="left" vertical="top" wrapText="1"/>
    </xf>
    <xf numFmtId="3" fontId="66" fillId="0" borderId="0" xfId="0" applyNumberFormat="1" applyFont="1" applyFill="1" applyProtection="1"/>
    <xf numFmtId="173" fontId="64" fillId="0" borderId="0" xfId="0" applyNumberFormat="1" applyFont="1" applyFill="1" applyProtection="1">
      <protection locked="0"/>
    </xf>
    <xf numFmtId="173" fontId="64" fillId="0" borderId="0" xfId="0" applyNumberFormat="1" applyFont="1" applyBorder="1" applyAlignment="1" applyProtection="1">
      <alignment horizontal="right"/>
      <protection locked="0"/>
    </xf>
    <xf numFmtId="49" fontId="5" fillId="0" borderId="0" xfId="5" applyNumberFormat="1" applyFont="1" applyAlignment="1" applyProtection="1">
      <alignment horizontal="left" vertical="top"/>
    </xf>
    <xf numFmtId="0" fontId="73" fillId="0" borderId="0" xfId="0" applyFont="1" applyProtection="1"/>
    <xf numFmtId="2" fontId="5" fillId="0" borderId="0" xfId="12" applyNumberFormat="1" applyFont="1" applyFill="1" applyBorder="1" applyAlignment="1" applyProtection="1">
      <alignment horizontal="right"/>
    </xf>
    <xf numFmtId="0" fontId="5" fillId="0" borderId="0" xfId="5" applyFont="1" applyProtection="1"/>
    <xf numFmtId="4" fontId="63" fillId="0" borderId="0" xfId="5" applyNumberFormat="1" applyFont="1" applyFill="1" applyBorder="1" applyAlignment="1" applyProtection="1">
      <alignment horizontal="center" vertical="top"/>
    </xf>
    <xf numFmtId="0" fontId="5" fillId="0" borderId="0" xfId="5" applyFont="1" applyAlignment="1" applyProtection="1">
      <alignment horizontal="center"/>
    </xf>
    <xf numFmtId="3" fontId="5" fillId="0" borderId="0" xfId="5" applyNumberFormat="1" applyFont="1" applyFill="1" applyBorder="1" applyAlignment="1" applyProtection="1">
      <alignment horizontal="left" vertical="top"/>
    </xf>
    <xf numFmtId="4" fontId="63" fillId="0" borderId="0" xfId="5" applyNumberFormat="1" applyFont="1" applyFill="1" applyBorder="1" applyAlignment="1" applyProtection="1">
      <alignment horizontal="left" vertical="top"/>
    </xf>
    <xf numFmtId="49" fontId="6" fillId="0" borderId="0" xfId="5" applyNumberFormat="1" applyFont="1" applyAlignment="1" applyProtection="1">
      <alignment horizontal="right" vertical="top"/>
    </xf>
    <xf numFmtId="4" fontId="74" fillId="0" borderId="0" xfId="5" applyNumberFormat="1" applyFont="1" applyFill="1" applyBorder="1" applyAlignment="1" applyProtection="1">
      <alignment horizontal="left" vertical="top" wrapText="1"/>
    </xf>
    <xf numFmtId="49" fontId="5" fillId="0" borderId="0" xfId="5" applyNumberFormat="1" applyFont="1" applyAlignment="1" applyProtection="1">
      <alignment horizontal="right" vertical="top"/>
    </xf>
    <xf numFmtId="4" fontId="64" fillId="0" borderId="0" xfId="5" applyNumberFormat="1" applyFont="1" applyFill="1" applyBorder="1" applyAlignment="1" applyProtection="1">
      <alignment horizontal="left" vertical="top" wrapText="1"/>
    </xf>
    <xf numFmtId="166" fontId="5" fillId="0" borderId="0" xfId="5" applyNumberFormat="1" applyFont="1" applyProtection="1"/>
    <xf numFmtId="4" fontId="63" fillId="0" borderId="23" xfId="5" applyNumberFormat="1" applyFont="1" applyFill="1" applyBorder="1" applyAlignment="1" applyProtection="1">
      <alignment horizontal="left" vertical="top" wrapText="1"/>
    </xf>
    <xf numFmtId="166" fontId="6" fillId="0" borderId="23" xfId="5" applyNumberFormat="1" applyFont="1" applyBorder="1" applyProtection="1"/>
    <xf numFmtId="4" fontId="70" fillId="0" borderId="0" xfId="5" applyNumberFormat="1" applyFont="1" applyFill="1" applyBorder="1" applyAlignment="1" applyProtection="1">
      <alignment horizontal="left" vertical="top" wrapText="1"/>
    </xf>
    <xf numFmtId="4" fontId="6" fillId="0" borderId="0" xfId="5" applyNumberFormat="1" applyFont="1" applyFill="1" applyBorder="1" applyAlignment="1" applyProtection="1">
      <alignment horizontal="left" vertical="top" wrapText="1"/>
    </xf>
    <xf numFmtId="4" fontId="5" fillId="0" borderId="0" xfId="5" applyNumberFormat="1" applyFont="1" applyFill="1" applyBorder="1" applyAlignment="1" applyProtection="1">
      <alignment horizontal="left" vertical="top" wrapText="1"/>
    </xf>
    <xf numFmtId="49" fontId="5" fillId="6" borderId="0" xfId="5" applyNumberFormat="1" applyFont="1" applyFill="1" applyBorder="1" applyAlignment="1" applyProtection="1">
      <alignment horizontal="right" vertical="top"/>
    </xf>
    <xf numFmtId="0" fontId="5" fillId="6" borderId="0" xfId="5" applyFont="1" applyFill="1" applyBorder="1" applyAlignment="1" applyProtection="1">
      <alignment horizontal="right" vertical="top"/>
    </xf>
    <xf numFmtId="4" fontId="5" fillId="6" borderId="0" xfId="5" applyNumberFormat="1" applyFont="1" applyFill="1" applyBorder="1" applyAlignment="1" applyProtection="1">
      <alignment horizontal="right" wrapText="1"/>
    </xf>
    <xf numFmtId="0" fontId="5" fillId="7" borderId="0" xfId="5" applyFont="1" applyFill="1" applyBorder="1" applyAlignment="1" applyProtection="1">
      <alignment horizontal="right" wrapText="1"/>
    </xf>
    <xf numFmtId="49" fontId="5" fillId="0" borderId="0" xfId="5" applyNumberFormat="1" applyFont="1" applyFill="1" applyBorder="1" applyAlignment="1" applyProtection="1">
      <alignment horizontal="left" vertical="top"/>
    </xf>
    <xf numFmtId="0" fontId="5" fillId="0" borderId="0" xfId="5" applyFont="1" applyFill="1" applyBorder="1" applyAlignment="1" applyProtection="1">
      <alignment horizontal="right" vertical="top"/>
    </xf>
    <xf numFmtId="4" fontId="5" fillId="0" borderId="0" xfId="5" applyNumberFormat="1" applyFont="1" applyFill="1" applyBorder="1" applyAlignment="1" applyProtection="1">
      <alignment horizontal="right" wrapText="1"/>
    </xf>
    <xf numFmtId="0" fontId="5" fillId="0" borderId="0" xfId="5" applyFont="1" applyFill="1" applyBorder="1" applyAlignment="1" applyProtection="1">
      <alignment wrapText="1"/>
    </xf>
    <xf numFmtId="49" fontId="6" fillId="5" borderId="0" xfId="8" applyFont="1" applyProtection="1">
      <alignment horizontal="left" vertical="top" wrapText="1"/>
    </xf>
    <xf numFmtId="49" fontId="5" fillId="0" borderId="0" xfId="5" applyNumberFormat="1" applyFont="1" applyFill="1" applyBorder="1" applyAlignment="1" applyProtection="1">
      <alignment horizontal="left" vertical="top" wrapText="1"/>
    </xf>
    <xf numFmtId="0" fontId="5" fillId="0" borderId="0" xfId="5" applyFont="1" applyAlignment="1" applyProtection="1">
      <alignment horizontal="right"/>
    </xf>
    <xf numFmtId="2" fontId="5" fillId="0" borderId="0" xfId="5" applyNumberFormat="1" applyFont="1" applyFill="1" applyAlignment="1" applyProtection="1">
      <alignment horizontal="right"/>
    </xf>
    <xf numFmtId="0" fontId="5" fillId="0" borderId="0" xfId="5" applyFont="1" applyFill="1" applyProtection="1"/>
    <xf numFmtId="0" fontId="5" fillId="0" borderId="0" xfId="11" applyFont="1" applyFill="1" applyBorder="1" applyAlignment="1" applyProtection="1">
      <alignment vertical="top" wrapText="1"/>
    </xf>
    <xf numFmtId="0" fontId="5" fillId="0" borderId="0" xfId="7" applyFont="1" applyAlignment="1" applyProtection="1">
      <alignment horizontal="right" wrapText="1"/>
    </xf>
    <xf numFmtId="2" fontId="5" fillId="0" borderId="0" xfId="12" applyNumberFormat="1" applyFont="1" applyAlignment="1" applyProtection="1"/>
    <xf numFmtId="7" fontId="5" fillId="0" borderId="0" xfId="5" applyNumberFormat="1" applyFont="1" applyFill="1" applyBorder="1" applyAlignment="1" applyProtection="1">
      <alignment wrapText="1"/>
    </xf>
    <xf numFmtId="2" fontId="5" fillId="0" borderId="0" xfId="5" applyNumberFormat="1" applyFont="1" applyFill="1" applyAlignment="1" applyProtection="1"/>
    <xf numFmtId="0" fontId="5" fillId="0" borderId="0" xfId="5" applyFont="1" applyAlignment="1" applyProtection="1">
      <alignment vertical="top" wrapText="1"/>
    </xf>
    <xf numFmtId="7" fontId="5" fillId="0" borderId="0" xfId="5" applyNumberFormat="1" applyFont="1" applyAlignment="1" applyProtection="1"/>
    <xf numFmtId="49" fontId="5" fillId="0" borderId="23" xfId="5" applyNumberFormat="1" applyFont="1" applyBorder="1" applyAlignment="1" applyProtection="1">
      <alignment horizontal="left" vertical="top"/>
    </xf>
    <xf numFmtId="0" fontId="6" fillId="0" borderId="23" xfId="5" applyFont="1" applyFill="1" applyBorder="1" applyAlignment="1" applyProtection="1"/>
    <xf numFmtId="0" fontId="5" fillId="0" borderId="23" xfId="5" applyFont="1" applyBorder="1" applyAlignment="1" applyProtection="1">
      <alignment horizontal="right"/>
    </xf>
    <xf numFmtId="2" fontId="5" fillId="0" borderId="23" xfId="5" applyNumberFormat="1" applyFont="1" applyBorder="1" applyAlignment="1" applyProtection="1"/>
    <xf numFmtId="7" fontId="5" fillId="0" borderId="23" xfId="5" applyNumberFormat="1" applyFont="1" applyBorder="1" applyAlignment="1" applyProtection="1"/>
    <xf numFmtId="7" fontId="6" fillId="0" borderId="23" xfId="5" applyNumberFormat="1" applyFont="1" applyBorder="1" applyAlignment="1" applyProtection="1"/>
    <xf numFmtId="49" fontId="5" fillId="0" borderId="0" xfId="5" applyNumberFormat="1" applyFont="1" applyBorder="1" applyAlignment="1" applyProtection="1">
      <alignment horizontal="left" vertical="top"/>
    </xf>
    <xf numFmtId="0" fontId="6" fillId="0" borderId="0" xfId="5" applyFont="1" applyFill="1" applyBorder="1" applyAlignment="1" applyProtection="1"/>
    <xf numFmtId="0" fontId="5" fillId="0" borderId="0" xfId="5" applyFont="1" applyBorder="1" applyAlignment="1" applyProtection="1">
      <alignment horizontal="right"/>
    </xf>
    <xf numFmtId="2" fontId="5" fillId="0" borderId="0" xfId="5" applyNumberFormat="1" applyFont="1" applyBorder="1" applyAlignment="1" applyProtection="1"/>
    <xf numFmtId="168" fontId="5" fillId="0" borderId="0" xfId="5" applyNumberFormat="1" applyFont="1" applyBorder="1" applyAlignment="1" applyProtection="1"/>
    <xf numFmtId="168" fontId="6" fillId="0" borderId="0" xfId="5" applyNumberFormat="1" applyFont="1" applyBorder="1" applyAlignment="1" applyProtection="1"/>
    <xf numFmtId="4" fontId="5" fillId="0" borderId="0" xfId="5" applyNumberFormat="1" applyFont="1" applyProtection="1"/>
    <xf numFmtId="49" fontId="6" fillId="5" borderId="0" xfId="5" applyNumberFormat="1" applyFont="1" applyFill="1" applyBorder="1" applyAlignment="1" applyProtection="1">
      <alignment horizontal="left" vertical="top" wrapText="1"/>
    </xf>
    <xf numFmtId="4" fontId="6" fillId="5" borderId="0" xfId="5" applyNumberFormat="1" applyFont="1" applyFill="1" applyBorder="1" applyAlignment="1" applyProtection="1">
      <alignment horizontal="left" vertical="top" wrapText="1"/>
    </xf>
    <xf numFmtId="0" fontId="5" fillId="5" borderId="0" xfId="5" applyFont="1" applyFill="1" applyAlignment="1" applyProtection="1">
      <alignment horizontal="right"/>
    </xf>
    <xf numFmtId="2" fontId="5" fillId="5" borderId="0" xfId="5" applyNumberFormat="1" applyFont="1" applyFill="1" applyProtection="1"/>
    <xf numFmtId="0" fontId="5" fillId="5" borderId="0" xfId="5" applyFont="1" applyFill="1" applyProtection="1"/>
    <xf numFmtId="0" fontId="5" fillId="8" borderId="0" xfId="5" applyFont="1" applyFill="1" applyProtection="1"/>
    <xf numFmtId="2" fontId="5" fillId="0" borderId="0" xfId="5" applyNumberFormat="1" applyFont="1" applyProtection="1"/>
    <xf numFmtId="0" fontId="5" fillId="0" borderId="0" xfId="5" applyFont="1" applyAlignment="1" applyProtection="1">
      <alignment horizontal="right" wrapText="1"/>
    </xf>
    <xf numFmtId="173" fontId="5" fillId="0" borderId="0" xfId="5" applyNumberFormat="1" applyFont="1" applyProtection="1"/>
    <xf numFmtId="49" fontId="5" fillId="0" borderId="23" xfId="5" applyNumberFormat="1" applyFont="1" applyFill="1" applyBorder="1" applyAlignment="1" applyProtection="1">
      <alignment horizontal="left" vertical="top" wrapText="1"/>
    </xf>
    <xf numFmtId="4" fontId="6" fillId="0" borderId="23" xfId="5" applyNumberFormat="1" applyFont="1" applyFill="1" applyBorder="1" applyAlignment="1" applyProtection="1">
      <alignment horizontal="left" vertical="top" wrapText="1"/>
    </xf>
    <xf numFmtId="0" fontId="5" fillId="0" borderId="23" xfId="5" applyFont="1" applyBorder="1" applyAlignment="1" applyProtection="1">
      <alignment horizontal="right" wrapText="1"/>
    </xf>
    <xf numFmtId="4" fontId="5" fillId="0" borderId="23" xfId="5" applyNumberFormat="1" applyFont="1" applyBorder="1" applyProtection="1"/>
    <xf numFmtId="173" fontId="5" fillId="0" borderId="23" xfId="5" applyNumberFormat="1" applyFont="1" applyBorder="1" applyProtection="1"/>
    <xf numFmtId="173" fontId="6" fillId="0" borderId="23" xfId="5" applyNumberFormat="1" applyFont="1" applyBorder="1" applyProtection="1"/>
    <xf numFmtId="0" fontId="5" fillId="5" borderId="0" xfId="5" applyFont="1" applyFill="1" applyAlignment="1" applyProtection="1">
      <alignment horizontal="right" wrapText="1"/>
    </xf>
    <xf numFmtId="4" fontId="5" fillId="0" borderId="0" xfId="12" applyNumberFormat="1" applyFont="1" applyFill="1" applyBorder="1" applyAlignment="1" applyProtection="1">
      <alignment horizontal="right"/>
    </xf>
    <xf numFmtId="0" fontId="5" fillId="0" borderId="0" xfId="5" applyFont="1" applyBorder="1" applyAlignment="1" applyProtection="1">
      <alignment vertical="top" wrapText="1"/>
    </xf>
    <xf numFmtId="4" fontId="71" fillId="0" borderId="0" xfId="12" applyNumberFormat="1" applyFont="1" applyFill="1" applyBorder="1" applyAlignment="1" applyProtection="1">
      <alignment horizontal="right"/>
    </xf>
    <xf numFmtId="49" fontId="6" fillId="5" borderId="0" xfId="5" applyNumberFormat="1" applyFont="1" applyFill="1" applyAlignment="1" applyProtection="1">
      <alignment horizontal="left" vertical="top"/>
    </xf>
    <xf numFmtId="0" fontId="5" fillId="0" borderId="23" xfId="5" applyFont="1" applyBorder="1" applyProtection="1"/>
    <xf numFmtId="4" fontId="5" fillId="0" borderId="23" xfId="12" applyNumberFormat="1" applyFont="1" applyFill="1" applyBorder="1" applyAlignment="1" applyProtection="1">
      <alignment horizontal="right"/>
    </xf>
    <xf numFmtId="2" fontId="5" fillId="0" borderId="0" xfId="5" applyNumberFormat="1" applyFont="1" applyAlignment="1" applyProtection="1">
      <alignment horizontal="right"/>
    </xf>
    <xf numFmtId="4" fontId="55" fillId="0" borderId="0" xfId="5" applyNumberFormat="1" applyFont="1" applyFill="1" applyBorder="1" applyAlignment="1" applyProtection="1">
      <alignment horizontal="left" vertical="top" wrapText="1"/>
    </xf>
    <xf numFmtId="2" fontId="5" fillId="0" borderId="0" xfId="5" applyNumberFormat="1" applyFont="1" applyFill="1" applyBorder="1" applyAlignment="1" applyProtection="1">
      <alignment horizontal="right" wrapText="1"/>
    </xf>
    <xf numFmtId="49" fontId="5" fillId="0" borderId="0" xfId="5" applyNumberFormat="1" applyFont="1" applyFill="1" applyBorder="1" applyAlignment="1" applyProtection="1">
      <alignment horizontal="right"/>
    </xf>
    <xf numFmtId="0" fontId="5" fillId="0" borderId="0" xfId="5" applyFont="1" applyFill="1" applyBorder="1" applyAlignment="1" applyProtection="1">
      <alignment horizontal="right"/>
    </xf>
    <xf numFmtId="2" fontId="5" fillId="0" borderId="0" xfId="5" applyNumberFormat="1" applyFont="1" applyFill="1" applyBorder="1" applyAlignment="1" applyProtection="1">
      <alignment horizontal="right"/>
    </xf>
    <xf numFmtId="169" fontId="5" fillId="0" borderId="0" xfId="5" applyNumberFormat="1" applyFont="1" applyFill="1" applyBorder="1" applyAlignment="1" applyProtection="1">
      <alignment horizontal="left" vertical="top" wrapText="1"/>
    </xf>
    <xf numFmtId="49" fontId="5" fillId="6" borderId="0" xfId="5" applyNumberFormat="1" applyFont="1" applyFill="1" applyBorder="1" applyAlignment="1" applyProtection="1">
      <alignment horizontal="right"/>
    </xf>
    <xf numFmtId="0" fontId="5" fillId="7" borderId="0" xfId="5" applyFont="1" applyFill="1" applyBorder="1" applyAlignment="1" applyProtection="1">
      <alignment wrapText="1"/>
    </xf>
    <xf numFmtId="49" fontId="5" fillId="0" borderId="0" xfId="5" applyNumberFormat="1" applyFont="1" applyFill="1" applyProtection="1"/>
    <xf numFmtId="2" fontId="5" fillId="0" borderId="0" xfId="5" applyNumberFormat="1" applyFont="1" applyFill="1" applyProtection="1"/>
    <xf numFmtId="4" fontId="5" fillId="5" borderId="0" xfId="5" applyNumberFormat="1" applyFont="1" applyFill="1" applyBorder="1" applyAlignment="1" applyProtection="1">
      <alignment horizontal="right" wrapText="1"/>
    </xf>
    <xf numFmtId="0" fontId="5" fillId="8" borderId="0" xfId="5" applyFont="1" applyFill="1" applyBorder="1" applyAlignment="1" applyProtection="1">
      <alignment wrapText="1"/>
    </xf>
    <xf numFmtId="49" fontId="6" fillId="0" borderId="0" xfId="5" applyNumberFormat="1" applyFont="1" applyFill="1" applyBorder="1" applyAlignment="1" applyProtection="1">
      <alignment horizontal="left" vertical="top" wrapText="1"/>
    </xf>
    <xf numFmtId="3" fontId="5" fillId="0" borderId="0" xfId="5" applyNumberFormat="1" applyFont="1" applyFill="1" applyBorder="1" applyAlignment="1" applyProtection="1">
      <alignment horizontal="right" wrapText="1"/>
    </xf>
    <xf numFmtId="0" fontId="5" fillId="0" borderId="0" xfId="5" applyFont="1" applyFill="1" applyAlignment="1" applyProtection="1">
      <alignment horizontal="left" vertical="top" wrapText="1"/>
    </xf>
    <xf numFmtId="173" fontId="5" fillId="0" borderId="0" xfId="5" applyNumberFormat="1" applyFont="1" applyFill="1" applyBorder="1" applyAlignment="1" applyProtection="1">
      <alignment wrapText="1"/>
    </xf>
    <xf numFmtId="49" fontId="5" fillId="0" borderId="23" xfId="5" applyNumberFormat="1" applyFont="1" applyFill="1" applyBorder="1" applyAlignment="1" applyProtection="1">
      <alignment horizontal="right" vertical="top" wrapText="1"/>
    </xf>
    <xf numFmtId="0" fontId="5" fillId="0" borderId="23" xfId="5" applyFont="1" applyFill="1" applyBorder="1" applyAlignment="1" applyProtection="1">
      <alignment horizontal="right" vertical="top" wrapText="1"/>
    </xf>
    <xf numFmtId="4" fontId="5" fillId="0" borderId="23" xfId="5" applyNumberFormat="1" applyFont="1" applyFill="1" applyBorder="1" applyAlignment="1" applyProtection="1">
      <alignment horizontal="right" vertical="top" wrapText="1"/>
    </xf>
    <xf numFmtId="173" fontId="6" fillId="0" borderId="23" xfId="5" applyNumberFormat="1" applyFont="1" applyFill="1" applyBorder="1" applyAlignment="1" applyProtection="1">
      <alignment wrapText="1"/>
    </xf>
    <xf numFmtId="49" fontId="5" fillId="0" borderId="0" xfId="5" applyNumberFormat="1" applyFont="1" applyFill="1" applyBorder="1" applyAlignment="1" applyProtection="1">
      <alignment horizontal="right" vertical="top" wrapText="1"/>
    </xf>
    <xf numFmtId="0" fontId="5" fillId="0" borderId="0" xfId="5" applyFont="1" applyFill="1" applyBorder="1" applyAlignment="1" applyProtection="1">
      <alignment horizontal="right" vertical="top" wrapText="1"/>
    </xf>
    <xf numFmtId="4" fontId="5" fillId="0" borderId="0" xfId="5" applyNumberFormat="1" applyFont="1" applyFill="1" applyBorder="1" applyAlignment="1" applyProtection="1">
      <alignment horizontal="right" vertical="top" wrapText="1"/>
    </xf>
    <xf numFmtId="4" fontId="6" fillId="0" borderId="0" xfId="5" applyNumberFormat="1" applyFont="1" applyFill="1" applyBorder="1" applyAlignment="1" applyProtection="1">
      <alignment wrapText="1"/>
    </xf>
    <xf numFmtId="2" fontId="5" fillId="5" borderId="0" xfId="5" applyNumberFormat="1" applyFont="1" applyFill="1" applyBorder="1" applyAlignment="1" applyProtection="1">
      <alignment horizontal="right" wrapText="1"/>
    </xf>
    <xf numFmtId="0" fontId="6" fillId="8" borderId="0" xfId="5" applyFont="1" applyFill="1" applyBorder="1" applyAlignment="1" applyProtection="1">
      <alignment wrapText="1"/>
    </xf>
    <xf numFmtId="0" fontId="6" fillId="0" borderId="0" xfId="5" applyFont="1" applyFill="1" applyBorder="1" applyAlignment="1" applyProtection="1">
      <alignment wrapText="1"/>
    </xf>
    <xf numFmtId="173" fontId="6" fillId="0" borderId="0" xfId="5" applyNumberFormat="1" applyFont="1" applyFill="1" applyBorder="1" applyAlignment="1" applyProtection="1">
      <alignment wrapText="1"/>
    </xf>
    <xf numFmtId="49" fontId="5" fillId="0" borderId="23" xfId="5" applyNumberFormat="1" applyFont="1" applyFill="1" applyBorder="1" applyAlignment="1" applyProtection="1">
      <alignment horizontal="right"/>
    </xf>
    <xf numFmtId="0" fontId="5" fillId="0" borderId="23" xfId="5" applyFont="1" applyFill="1" applyBorder="1" applyAlignment="1" applyProtection="1">
      <alignment horizontal="right"/>
    </xf>
    <xf numFmtId="4" fontId="5" fillId="0" borderId="23" xfId="5" applyNumberFormat="1" applyFont="1" applyFill="1" applyBorder="1" applyAlignment="1" applyProtection="1">
      <alignment horizontal="right"/>
    </xf>
    <xf numFmtId="173" fontId="6" fillId="0" borderId="23" xfId="5" applyNumberFormat="1" applyFont="1" applyFill="1" applyBorder="1" applyAlignment="1" applyProtection="1">
      <alignment horizontal="right" vertical="center" wrapText="1"/>
    </xf>
    <xf numFmtId="4" fontId="5" fillId="0" borderId="0" xfId="5" applyNumberFormat="1" applyFont="1" applyFill="1" applyBorder="1" applyAlignment="1" applyProtection="1">
      <alignment horizontal="right"/>
    </xf>
    <xf numFmtId="4" fontId="5" fillId="0" borderId="0" xfId="5" applyNumberFormat="1" applyFont="1" applyBorder="1" applyProtection="1"/>
    <xf numFmtId="4" fontId="6" fillId="0" borderId="0" xfId="5" applyNumberFormat="1" applyFont="1" applyFill="1" applyBorder="1" applyAlignment="1" applyProtection="1">
      <alignment horizontal="right" vertical="center" wrapText="1"/>
    </xf>
    <xf numFmtId="4" fontId="5" fillId="0" borderId="0" xfId="5" applyNumberFormat="1" applyFont="1" applyFill="1" applyAlignment="1" applyProtection="1">
      <alignment vertical="top" wrapText="1"/>
    </xf>
    <xf numFmtId="4" fontId="5" fillId="0" borderId="0" xfId="5" applyNumberFormat="1" applyFont="1" applyFill="1" applyProtection="1"/>
    <xf numFmtId="0" fontId="6" fillId="0" borderId="0" xfId="5" applyFont="1" applyFill="1" applyBorder="1" applyAlignment="1" applyProtection="1">
      <alignment vertical="top" wrapText="1"/>
    </xf>
    <xf numFmtId="0" fontId="6" fillId="0" borderId="0" xfId="5" applyFont="1" applyFill="1" applyBorder="1" applyAlignment="1" applyProtection="1">
      <alignment horizontal="right" wrapText="1"/>
    </xf>
    <xf numFmtId="4" fontId="6" fillId="0" borderId="0" xfId="5" applyNumberFormat="1" applyFont="1" applyFill="1" applyBorder="1" applyAlignment="1" applyProtection="1">
      <alignment horizontal="right" wrapText="1"/>
    </xf>
    <xf numFmtId="0" fontId="6" fillId="0" borderId="23" xfId="5" applyFont="1" applyFill="1" applyBorder="1" applyAlignment="1" applyProtection="1">
      <alignment horizontal="left" vertical="top"/>
    </xf>
    <xf numFmtId="0" fontId="6" fillId="0" borderId="0" xfId="5" applyFont="1" applyFill="1" applyBorder="1" applyAlignment="1" applyProtection="1">
      <alignment horizontal="left" vertical="top"/>
    </xf>
    <xf numFmtId="170" fontId="5" fillId="0" borderId="0" xfId="5" applyNumberFormat="1" applyFont="1" applyFill="1" applyBorder="1" applyAlignment="1" applyProtection="1">
      <alignment horizontal="right" wrapText="1"/>
    </xf>
    <xf numFmtId="49" fontId="5" fillId="0" borderId="0" xfId="5" applyNumberFormat="1" applyFont="1" applyFill="1" applyBorder="1" applyAlignment="1" applyProtection="1">
      <alignment horizontal="right" vertical="top"/>
    </xf>
    <xf numFmtId="49" fontId="6" fillId="0" borderId="23" xfId="5" applyNumberFormat="1" applyFont="1" applyFill="1" applyBorder="1" applyAlignment="1" applyProtection="1">
      <alignment horizontal="left" vertical="top" wrapText="1"/>
    </xf>
    <xf numFmtId="0" fontId="6" fillId="0" borderId="23" xfId="5" applyFont="1" applyFill="1" applyBorder="1" applyAlignment="1" applyProtection="1">
      <alignment horizontal="left" vertical="top" wrapText="1"/>
    </xf>
    <xf numFmtId="7" fontId="5" fillId="0" borderId="0" xfId="5" applyNumberFormat="1" applyFont="1" applyFill="1" applyAlignment="1" applyProtection="1">
      <protection locked="0"/>
    </xf>
    <xf numFmtId="173" fontId="5" fillId="0" borderId="0" xfId="5" applyNumberFormat="1" applyFont="1" applyFill="1" applyProtection="1">
      <protection locked="0"/>
    </xf>
    <xf numFmtId="173" fontId="5" fillId="0" borderId="0" xfId="5" applyNumberFormat="1" applyFont="1" applyProtection="1">
      <protection locked="0"/>
    </xf>
    <xf numFmtId="0" fontId="72" fillId="0" borderId="0" xfId="0" applyFont="1" applyProtection="1"/>
    <xf numFmtId="0" fontId="6" fillId="0" borderId="0" xfId="0" applyFont="1" applyAlignment="1" applyProtection="1">
      <alignment horizontal="left" vertical="justify"/>
    </xf>
    <xf numFmtId="0" fontId="67" fillId="0" borderId="0" xfId="0" applyFont="1" applyAlignment="1" applyProtection="1">
      <alignment horizontal="left"/>
    </xf>
    <xf numFmtId="0" fontId="18" fillId="0" borderId="0" xfId="0" applyFont="1" applyAlignment="1" applyProtection="1"/>
    <xf numFmtId="0" fontId="67" fillId="0" borderId="0" xfId="0" applyFont="1" applyProtection="1"/>
    <xf numFmtId="0" fontId="60" fillId="0" borderId="0" xfId="0" applyFont="1" applyProtection="1"/>
    <xf numFmtId="0" fontId="6" fillId="0" borderId="0" xfId="0" applyFont="1" applyFill="1" applyAlignment="1" applyProtection="1">
      <alignment horizontal="left" vertical="top"/>
    </xf>
    <xf numFmtId="0" fontId="6" fillId="0" borderId="0" xfId="0" applyFont="1" applyAlignment="1" applyProtection="1">
      <alignment horizontal="left" vertical="top" wrapText="1"/>
    </xf>
    <xf numFmtId="9" fontId="19" fillId="0" borderId="0" xfId="0" applyNumberFormat="1" applyFont="1" applyAlignment="1" applyProtection="1">
      <alignment horizontal="left"/>
    </xf>
    <xf numFmtId="4" fontId="19" fillId="0" borderId="0" xfId="0" applyNumberFormat="1" applyFont="1" applyAlignment="1" applyProtection="1">
      <alignment horizontal="right"/>
    </xf>
    <xf numFmtId="49" fontId="6" fillId="0" borderId="0" xfId="0" applyNumberFormat="1" applyFont="1" applyAlignment="1" applyProtection="1">
      <alignment horizontal="center" vertical="top"/>
    </xf>
    <xf numFmtId="0" fontId="75" fillId="0" borderId="0" xfId="0" applyFont="1" applyProtection="1"/>
    <xf numFmtId="0" fontId="9" fillId="9" borderId="10" xfId="0" applyFont="1" applyFill="1" applyBorder="1" applyAlignment="1" applyProtection="1">
      <alignment horizontal="left" vertical="center" wrapText="1"/>
    </xf>
    <xf numFmtId="49" fontId="9" fillId="9" borderId="6" xfId="0" applyNumberFormat="1" applyFont="1" applyFill="1" applyBorder="1" applyAlignment="1" applyProtection="1">
      <alignment horizontal="justify" vertical="center" wrapText="1"/>
    </xf>
    <xf numFmtId="0" fontId="9" fillId="9" borderId="6" xfId="0" applyFont="1" applyFill="1" applyBorder="1" applyAlignment="1" applyProtection="1">
      <alignment horizontal="left" vertical="center" wrapText="1"/>
    </xf>
    <xf numFmtId="2" fontId="9" fillId="9" borderId="6" xfId="0" applyNumberFormat="1" applyFont="1" applyFill="1" applyBorder="1" applyAlignment="1" applyProtection="1">
      <alignment horizontal="center" vertical="center" wrapText="1"/>
    </xf>
    <xf numFmtId="4" fontId="9" fillId="9" borderId="11" xfId="0" applyNumberFormat="1" applyFont="1" applyFill="1" applyBorder="1" applyAlignment="1" applyProtection="1">
      <alignment horizontal="center" vertical="center" wrapText="1"/>
    </xf>
    <xf numFmtId="0" fontId="5" fillId="0" borderId="0" xfId="0" applyFont="1" applyFill="1" applyProtection="1"/>
    <xf numFmtId="0" fontId="6" fillId="0" borderId="0" xfId="0" applyFont="1" applyFill="1" applyBorder="1" applyAlignment="1" applyProtection="1">
      <alignment horizontal="left" vertical="top"/>
    </xf>
    <xf numFmtId="0" fontId="5" fillId="0" borderId="0" xfId="0" applyFont="1" applyFill="1" applyBorder="1" applyAlignment="1" applyProtection="1">
      <alignment horizontal="left" vertical="justify"/>
    </xf>
    <xf numFmtId="0" fontId="19" fillId="0" borderId="0" xfId="0" applyFont="1" applyFill="1" applyBorder="1" applyAlignment="1" applyProtection="1"/>
    <xf numFmtId="0" fontId="5" fillId="0" borderId="0" xfId="0" applyFont="1" applyFill="1" applyBorder="1" applyAlignment="1" applyProtection="1">
      <alignment horizontal="right"/>
    </xf>
    <xf numFmtId="4" fontId="5" fillId="0" borderId="0" xfId="0" applyNumberFormat="1" applyFont="1" applyFill="1" applyAlignment="1" applyProtection="1">
      <alignment horizontal="left"/>
    </xf>
    <xf numFmtId="0" fontId="5" fillId="0" borderId="0" xfId="0" applyFont="1" applyFill="1" applyAlignment="1" applyProtection="1">
      <alignment horizontal="center" vertical="justify"/>
    </xf>
    <xf numFmtId="0" fontId="5" fillId="0" borderId="0" xfId="0" applyFont="1" applyFill="1" applyAlignment="1" applyProtection="1"/>
    <xf numFmtId="0" fontId="19" fillId="0" borderId="0" xfId="0" applyFont="1" applyFill="1" applyAlignment="1" applyProtection="1"/>
    <xf numFmtId="173" fontId="5" fillId="0" borderId="0" xfId="0" applyNumberFormat="1" applyFont="1" applyFill="1" applyAlignment="1" applyProtection="1">
      <alignment horizontal="right"/>
    </xf>
    <xf numFmtId="49" fontId="18" fillId="0" borderId="0" xfId="0" applyNumberFormat="1" applyFont="1" applyFill="1" applyAlignment="1" applyProtection="1">
      <alignment horizontal="center" vertical="top"/>
    </xf>
    <xf numFmtId="0" fontId="6" fillId="0" borderId="0" xfId="0" applyFont="1" applyFill="1" applyAlignment="1" applyProtection="1">
      <alignment vertical="top" wrapText="1"/>
    </xf>
    <xf numFmtId="0" fontId="19" fillId="0" borderId="0" xfId="0" applyFont="1" applyFill="1" applyAlignment="1" applyProtection="1">
      <alignment vertical="top" wrapText="1"/>
    </xf>
    <xf numFmtId="49" fontId="19" fillId="0" borderId="0" xfId="0" applyNumberFormat="1" applyFont="1" applyFill="1" applyAlignment="1" applyProtection="1">
      <alignment horizontal="left"/>
    </xf>
    <xf numFmtId="4" fontId="19" fillId="0" borderId="0" xfId="0" applyNumberFormat="1" applyFont="1" applyFill="1" applyAlignment="1" applyProtection="1">
      <alignment horizontal="right"/>
    </xf>
    <xf numFmtId="173" fontId="19" fillId="0" borderId="0" xfId="0" applyNumberFormat="1" applyFont="1" applyFill="1" applyAlignment="1" applyProtection="1">
      <alignment horizontal="right"/>
    </xf>
    <xf numFmtId="0" fontId="6" fillId="0" borderId="0" xfId="0" applyFont="1" applyFill="1" applyAlignment="1" applyProtection="1">
      <alignment horizontal="center" vertical="top"/>
    </xf>
    <xf numFmtId="0" fontId="6" fillId="0" borderId="0" xfId="0" applyFont="1" applyFill="1" applyBorder="1" applyAlignment="1" applyProtection="1">
      <alignment horizontal="left" vertical="justify"/>
    </xf>
    <xf numFmtId="0" fontId="6" fillId="0" borderId="0" xfId="0" applyFont="1" applyFill="1" applyBorder="1" applyAlignment="1" applyProtection="1">
      <alignment horizontal="left"/>
    </xf>
    <xf numFmtId="0" fontId="18" fillId="0" borderId="0" xfId="0" applyFont="1" applyFill="1" applyBorder="1" applyAlignment="1" applyProtection="1"/>
    <xf numFmtId="173" fontId="6" fillId="0" borderId="0" xfId="0" applyNumberFormat="1" applyFont="1" applyFill="1" applyProtection="1"/>
    <xf numFmtId="49" fontId="6" fillId="0" borderId="0" xfId="0" applyNumberFormat="1" applyFont="1" applyFill="1" applyAlignment="1" applyProtection="1">
      <alignment horizontal="center" vertical="top"/>
    </xf>
    <xf numFmtId="0" fontId="5" fillId="0" borderId="0" xfId="0" applyFont="1" applyFill="1" applyAlignment="1" applyProtection="1">
      <alignment horizontal="left" vertical="justify" wrapText="1"/>
    </xf>
    <xf numFmtId="49" fontId="5" fillId="0" borderId="0" xfId="0" applyNumberFormat="1" applyFont="1" applyFill="1" applyAlignment="1" applyProtection="1">
      <alignment horizontal="left"/>
    </xf>
    <xf numFmtId="0" fontId="6" fillId="0" borderId="0" xfId="0" applyFont="1" applyFill="1" applyAlignment="1" applyProtection="1">
      <alignment horizontal="left" vertical="justify" wrapText="1"/>
    </xf>
    <xf numFmtId="4" fontId="6" fillId="0" borderId="0" xfId="0" applyNumberFormat="1" applyFont="1" applyFill="1" applyBorder="1" applyProtection="1"/>
    <xf numFmtId="4" fontId="5" fillId="0" borderId="0" xfId="0" applyNumberFormat="1" applyFont="1" applyFill="1" applyBorder="1" applyAlignment="1" applyProtection="1">
      <alignment wrapText="1"/>
    </xf>
    <xf numFmtId="4" fontId="5" fillId="0" borderId="0" xfId="0" applyNumberFormat="1" applyFont="1" applyFill="1" applyBorder="1" applyProtection="1"/>
    <xf numFmtId="173" fontId="5" fillId="0" borderId="0" xfId="0" applyNumberFormat="1" applyFont="1" applyFill="1" applyBorder="1" applyAlignment="1" applyProtection="1">
      <alignment horizontal="right"/>
    </xf>
    <xf numFmtId="0" fontId="5" fillId="0" borderId="0" xfId="21" applyFont="1" applyFill="1" applyAlignment="1" applyProtection="1">
      <alignment vertical="top" wrapText="1"/>
    </xf>
    <xf numFmtId="0" fontId="5" fillId="0" borderId="0" xfId="0" applyFont="1" applyFill="1" applyAlignment="1" applyProtection="1">
      <alignment vertical="top" wrapText="1"/>
    </xf>
    <xf numFmtId="4" fontId="5" fillId="0" borderId="0" xfId="0" applyNumberFormat="1" applyFont="1" applyFill="1" applyAlignment="1" applyProtection="1">
      <alignment horizontal="right"/>
    </xf>
    <xf numFmtId="0" fontId="6" fillId="0" borderId="35" xfId="0" applyFont="1" applyFill="1" applyBorder="1" applyAlignment="1" applyProtection="1">
      <alignment horizontal="left" vertical="justify"/>
    </xf>
    <xf numFmtId="0" fontId="6" fillId="0" borderId="35" xfId="0" applyFont="1" applyFill="1" applyBorder="1" applyAlignment="1" applyProtection="1">
      <alignment horizontal="left"/>
    </xf>
    <xf numFmtId="0" fontId="6" fillId="0" borderId="35" xfId="0" applyFont="1" applyFill="1" applyBorder="1" applyAlignment="1" applyProtection="1"/>
    <xf numFmtId="0" fontId="6" fillId="0" borderId="0" xfId="0" applyFont="1" applyFill="1" applyBorder="1" applyAlignment="1" applyProtection="1"/>
    <xf numFmtId="0" fontId="5" fillId="0" borderId="0" xfId="0" applyFont="1" applyFill="1" applyBorder="1" applyAlignment="1" applyProtection="1"/>
    <xf numFmtId="0" fontId="5" fillId="0" borderId="0" xfId="0" applyFont="1" applyFill="1" applyBorder="1" applyAlignment="1" applyProtection="1">
      <alignment horizontal="left"/>
    </xf>
    <xf numFmtId="0" fontId="5" fillId="0" borderId="0" xfId="21" applyFont="1" applyFill="1" applyBorder="1" applyAlignment="1" applyProtection="1">
      <alignment vertical="top" wrapText="1"/>
    </xf>
    <xf numFmtId="0" fontId="6" fillId="0" borderId="39" xfId="0" applyFont="1" applyFill="1" applyBorder="1" applyAlignment="1" applyProtection="1">
      <alignment horizontal="left" vertical="justify"/>
    </xf>
    <xf numFmtId="0" fontId="6" fillId="0" borderId="39" xfId="0" applyFont="1" applyFill="1" applyBorder="1" applyAlignment="1" applyProtection="1">
      <alignment horizontal="left"/>
    </xf>
    <xf numFmtId="0" fontId="6" fillId="0" borderId="39" xfId="0" applyFont="1" applyFill="1" applyBorder="1" applyAlignment="1" applyProtection="1"/>
    <xf numFmtId="173" fontId="6" fillId="0" borderId="39" xfId="0" applyNumberFormat="1" applyFont="1" applyFill="1" applyBorder="1" applyProtection="1"/>
    <xf numFmtId="0" fontId="63" fillId="0" borderId="0" xfId="10" applyFont="1" applyFill="1" applyAlignment="1" applyProtection="1">
      <alignment horizontal="center" vertical="top"/>
    </xf>
    <xf numFmtId="0" fontId="64" fillId="0" borderId="0" xfId="10" applyFont="1" applyFill="1" applyAlignment="1" applyProtection="1">
      <alignment horizontal="left" vertical="top" wrapText="1"/>
    </xf>
    <xf numFmtId="0" fontId="64" fillId="0" borderId="0" xfId="10" applyFont="1" applyFill="1" applyAlignment="1" applyProtection="1">
      <alignment horizontal="center"/>
    </xf>
    <xf numFmtId="0" fontId="64" fillId="0" borderId="0" xfId="10" applyFont="1" applyFill="1" applyAlignment="1" applyProtection="1">
      <alignment horizontal="right"/>
    </xf>
    <xf numFmtId="0" fontId="19" fillId="0" borderId="0" xfId="10" applyFont="1" applyFill="1" applyProtection="1"/>
    <xf numFmtId="173" fontId="75" fillId="0" borderId="0" xfId="10" applyNumberFormat="1" applyFont="1" applyFill="1" applyAlignment="1" applyProtection="1">
      <alignment horizontal="right"/>
    </xf>
    <xf numFmtId="0" fontId="5" fillId="0" borderId="0" xfId="0" applyFont="1" applyFill="1" applyAlignment="1" applyProtection="1">
      <alignment horizontal="left" vertical="justify"/>
    </xf>
    <xf numFmtId="0" fontId="5" fillId="0" borderId="0" xfId="0" applyFont="1" applyFill="1" applyAlignment="1" applyProtection="1">
      <alignment horizontal="left"/>
    </xf>
    <xf numFmtId="4" fontId="19" fillId="0" borderId="0" xfId="0" applyNumberFormat="1" applyFont="1" applyFill="1" applyAlignment="1" applyProtection="1"/>
    <xf numFmtId="0" fontId="5" fillId="0" borderId="0" xfId="0" applyFont="1" applyFill="1" applyBorder="1" applyProtection="1"/>
    <xf numFmtId="0" fontId="18" fillId="0" borderId="0" xfId="0" applyFont="1" applyFill="1" applyAlignment="1" applyProtection="1">
      <alignment horizontal="center" vertical="top"/>
    </xf>
    <xf numFmtId="3" fontId="19" fillId="0" borderId="0" xfId="0" applyNumberFormat="1" applyFont="1" applyFill="1" applyBorder="1" applyAlignment="1" applyProtection="1">
      <alignment horizontal="justify" vertical="center"/>
    </xf>
    <xf numFmtId="0" fontId="19" fillId="0" borderId="0" xfId="0" applyFont="1" applyFill="1" applyAlignment="1" applyProtection="1">
      <alignment horizontal="left"/>
    </xf>
    <xf numFmtId="173" fontId="19" fillId="0" borderId="0" xfId="0" applyNumberFormat="1" applyFont="1" applyFill="1" applyAlignment="1" applyProtection="1">
      <alignment horizontal="center"/>
    </xf>
    <xf numFmtId="173" fontId="19" fillId="0" borderId="0" xfId="0" applyNumberFormat="1" applyFont="1" applyFill="1" applyProtection="1"/>
    <xf numFmtId="173" fontId="5" fillId="0" borderId="0" xfId="0" applyNumberFormat="1" applyFont="1" applyFill="1" applyAlignment="1" applyProtection="1">
      <alignment horizontal="center"/>
    </xf>
    <xf numFmtId="4" fontId="5" fillId="0" borderId="0" xfId="0" applyNumberFormat="1" applyFont="1" applyFill="1" applyBorder="1" applyAlignment="1" applyProtection="1"/>
    <xf numFmtId="0" fontId="5" fillId="0" borderId="0" xfId="0" applyNumberFormat="1" applyFont="1" applyFill="1" applyAlignment="1" applyProtection="1">
      <alignment horizontal="justify" vertical="top"/>
    </xf>
    <xf numFmtId="0" fontId="75" fillId="0" borderId="0" xfId="10" applyFont="1" applyFill="1" applyAlignment="1" applyProtection="1">
      <alignment horizontal="center" vertical="top"/>
    </xf>
    <xf numFmtId="0" fontId="66" fillId="0" borderId="0" xfId="10" applyFont="1" applyFill="1" applyAlignment="1" applyProtection="1">
      <alignment horizontal="left" vertical="top" wrapText="1"/>
    </xf>
    <xf numFmtId="0" fontId="66" fillId="0" borderId="0" xfId="10" applyFont="1" applyFill="1" applyProtection="1"/>
    <xf numFmtId="0" fontId="75" fillId="0" borderId="0" xfId="10" applyFont="1" applyFill="1" applyAlignment="1" applyProtection="1">
      <alignment horizontal="left"/>
    </xf>
    <xf numFmtId="0" fontId="19" fillId="0" borderId="0" xfId="10" applyFont="1" applyFill="1" applyAlignment="1" applyProtection="1"/>
    <xf numFmtId="0" fontId="6" fillId="0" borderId="0" xfId="10" applyFont="1" applyFill="1" applyAlignment="1" applyProtection="1">
      <alignment horizontal="center" vertical="top"/>
    </xf>
    <xf numFmtId="0" fontId="5" fillId="0" borderId="0" xfId="10" applyFont="1" applyFill="1" applyBorder="1" applyAlignment="1" applyProtection="1">
      <alignment horizontal="left" vertical="top" wrapText="1"/>
    </xf>
    <xf numFmtId="0" fontId="75" fillId="0" borderId="0" xfId="10" applyFont="1" applyFill="1" applyProtection="1"/>
    <xf numFmtId="0" fontId="75" fillId="0" borderId="0" xfId="10" applyFont="1" applyFill="1" applyBorder="1" applyAlignment="1" applyProtection="1">
      <alignment horizontal="left" vertical="top" wrapText="1"/>
    </xf>
    <xf numFmtId="0" fontId="5" fillId="0" borderId="0" xfId="10" applyFont="1" applyFill="1" applyAlignment="1" applyProtection="1"/>
    <xf numFmtId="0" fontId="6" fillId="0" borderId="12" xfId="0" applyFont="1" applyFill="1" applyBorder="1" applyAlignment="1" applyProtection="1">
      <alignment horizontal="center" vertical="top"/>
    </xf>
    <xf numFmtId="0" fontId="6" fillId="0" borderId="12" xfId="0" applyFont="1" applyFill="1" applyBorder="1" applyAlignment="1" applyProtection="1">
      <alignment horizontal="left" vertical="justify"/>
    </xf>
    <xf numFmtId="0" fontId="5" fillId="0" borderId="12" xfId="0" applyFont="1" applyFill="1" applyBorder="1" applyAlignment="1" applyProtection="1">
      <alignment horizontal="center" vertical="justify"/>
    </xf>
    <xf numFmtId="0" fontId="6" fillId="0" borderId="12" xfId="0" applyFont="1" applyFill="1" applyBorder="1" applyAlignment="1" applyProtection="1"/>
    <xf numFmtId="0" fontId="19" fillId="0" borderId="12" xfId="0" applyFont="1" applyFill="1" applyBorder="1" applyAlignment="1" applyProtection="1"/>
    <xf numFmtId="173" fontId="5" fillId="0" borderId="12" xfId="0" applyNumberFormat="1" applyFont="1" applyFill="1" applyBorder="1" applyAlignment="1" applyProtection="1">
      <alignment horizontal="right"/>
    </xf>
    <xf numFmtId="0" fontId="66" fillId="0" borderId="0" xfId="20" applyFont="1" applyAlignment="1" applyProtection="1">
      <alignment horizontal="left" vertical="top"/>
    </xf>
    <xf numFmtId="0" fontId="66" fillId="0" borderId="0" xfId="20" applyFont="1" applyAlignment="1" applyProtection="1">
      <alignment horizontal="left" vertical="justify"/>
    </xf>
    <xf numFmtId="0" fontId="66" fillId="0" borderId="0" xfId="20" applyFont="1" applyAlignment="1" applyProtection="1">
      <alignment horizontal="left"/>
    </xf>
    <xf numFmtId="0" fontId="19" fillId="0" borderId="0" xfId="20" applyFont="1" applyAlignment="1" applyProtection="1"/>
    <xf numFmtId="0" fontId="66" fillId="0" borderId="0" xfId="20" applyFont="1" applyProtection="1"/>
    <xf numFmtId="173" fontId="5" fillId="0" borderId="0" xfId="0" applyNumberFormat="1" applyFont="1" applyFill="1" applyProtection="1">
      <protection locked="0"/>
    </xf>
    <xf numFmtId="173" fontId="5" fillId="0" borderId="39" xfId="0" applyNumberFormat="1" applyFont="1" applyFill="1" applyBorder="1" applyProtection="1">
      <protection locked="0"/>
    </xf>
    <xf numFmtId="173" fontId="5" fillId="0" borderId="0" xfId="0" applyNumberFormat="1" applyFont="1" applyFill="1" applyAlignment="1" applyProtection="1">
      <alignment horizontal="center"/>
      <protection locked="0"/>
    </xf>
    <xf numFmtId="173" fontId="5" fillId="0" borderId="0" xfId="0" applyNumberFormat="1" applyFont="1" applyFill="1" applyBorder="1" applyProtection="1">
      <protection locked="0"/>
    </xf>
    <xf numFmtId="173" fontId="75" fillId="0" borderId="0" xfId="10" applyNumberFormat="1" applyFont="1" applyFill="1" applyAlignment="1" applyProtection="1">
      <alignment horizontal="right"/>
      <protection locked="0"/>
    </xf>
    <xf numFmtId="49" fontId="12" fillId="0" borderId="0" xfId="5" applyNumberFormat="1" applyFont="1" applyAlignment="1" applyProtection="1">
      <alignment horizontal="left" vertical="top"/>
    </xf>
    <xf numFmtId="2" fontId="12" fillId="0" borderId="0" xfId="12" applyNumberFormat="1" applyFont="1" applyFill="1" applyBorder="1" applyAlignment="1" applyProtection="1">
      <alignment horizontal="right"/>
    </xf>
    <xf numFmtId="0" fontId="12" fillId="0" borderId="0" xfId="5" applyFont="1" applyProtection="1"/>
    <xf numFmtId="0" fontId="12" fillId="0" borderId="0" xfId="5" applyFont="1" applyAlignment="1" applyProtection="1">
      <alignment vertical="top" wrapText="1"/>
    </xf>
    <xf numFmtId="0" fontId="12" fillId="0" borderId="0" xfId="5" applyFont="1" applyAlignment="1" applyProtection="1">
      <alignment horizontal="right"/>
    </xf>
    <xf numFmtId="166" fontId="12" fillId="0" borderId="0" xfId="5" applyNumberFormat="1" applyFont="1" applyProtection="1"/>
    <xf numFmtId="49" fontId="55" fillId="0" borderId="0" xfId="5" applyNumberFormat="1" applyFont="1" applyAlignment="1" applyProtection="1">
      <alignment horizontal="left" vertical="top"/>
    </xf>
    <xf numFmtId="4" fontId="77" fillId="0" borderId="0" xfId="5" applyNumberFormat="1" applyFont="1" applyFill="1" applyBorder="1" applyAlignment="1" applyProtection="1">
      <alignment horizontal="left" vertical="top"/>
    </xf>
    <xf numFmtId="0" fontId="6" fillId="0" borderId="0" xfId="5" applyFont="1" applyAlignment="1" applyProtection="1">
      <alignment horizontal="right"/>
    </xf>
    <xf numFmtId="166" fontId="6" fillId="0" borderId="0" xfId="5" applyNumberFormat="1" applyFont="1" applyProtection="1"/>
    <xf numFmtId="4" fontId="5" fillId="0" borderId="0" xfId="5" applyNumberFormat="1" applyFont="1" applyFill="1" applyBorder="1" applyAlignment="1" applyProtection="1">
      <alignment horizontal="left" vertical="top"/>
    </xf>
    <xf numFmtId="3" fontId="19" fillId="0" borderId="0" xfId="5" applyNumberFormat="1" applyFont="1" applyFill="1" applyBorder="1" applyAlignment="1" applyProtection="1">
      <alignment horizontal="left" vertical="top"/>
    </xf>
    <xf numFmtId="4" fontId="69" fillId="0" borderId="0" xfId="5" applyNumberFormat="1" applyFont="1" applyFill="1" applyBorder="1" applyAlignment="1" applyProtection="1">
      <alignment horizontal="left" vertical="top" wrapText="1"/>
    </xf>
    <xf numFmtId="4" fontId="64" fillId="0" borderId="23" xfId="5" applyNumberFormat="1" applyFont="1" applyFill="1" applyBorder="1" applyAlignment="1" applyProtection="1">
      <alignment horizontal="left" vertical="top" wrapText="1"/>
    </xf>
    <xf numFmtId="4" fontId="64" fillId="0" borderId="0" xfId="5" applyNumberFormat="1" applyFont="1" applyFill="1" applyBorder="1" applyAlignment="1" applyProtection="1">
      <alignment horizontal="left" wrapText="1"/>
    </xf>
    <xf numFmtId="166" fontId="6" fillId="0" borderId="0" xfId="5" applyNumberFormat="1" applyFont="1" applyBorder="1" applyProtection="1"/>
    <xf numFmtId="168" fontId="5" fillId="0" borderId="0" xfId="5" applyNumberFormat="1" applyFont="1" applyFill="1" applyBorder="1" applyAlignment="1" applyProtection="1">
      <alignment wrapText="1"/>
    </xf>
    <xf numFmtId="168" fontId="5" fillId="0" borderId="0" xfId="5" applyNumberFormat="1" applyFont="1" applyAlignment="1" applyProtection="1"/>
    <xf numFmtId="168" fontId="5" fillId="0" borderId="23" xfId="5" applyNumberFormat="1" applyFont="1" applyBorder="1" applyAlignment="1" applyProtection="1"/>
    <xf numFmtId="168" fontId="6" fillId="0" borderId="23" xfId="5" applyNumberFormat="1" applyFont="1" applyBorder="1" applyAlignment="1" applyProtection="1"/>
    <xf numFmtId="4" fontId="6" fillId="0" borderId="23" xfId="5" applyNumberFormat="1" applyFont="1" applyBorder="1" applyProtection="1"/>
    <xf numFmtId="4" fontId="5" fillId="0" borderId="0" xfId="5" applyNumberFormat="1" applyFont="1" applyFill="1" applyBorder="1" applyAlignment="1" applyProtection="1">
      <alignment wrapText="1"/>
    </xf>
    <xf numFmtId="4" fontId="6" fillId="0" borderId="23" xfId="5" applyNumberFormat="1" applyFont="1" applyFill="1" applyBorder="1" applyAlignment="1" applyProtection="1">
      <alignment wrapText="1"/>
    </xf>
    <xf numFmtId="168" fontId="5" fillId="0" borderId="0" xfId="5" applyNumberFormat="1" applyFont="1" applyFill="1" applyAlignment="1" applyProtection="1">
      <protection locked="0"/>
    </xf>
    <xf numFmtId="4" fontId="5" fillId="0" borderId="0" xfId="5" applyNumberFormat="1" applyFont="1" applyFill="1" applyProtection="1">
      <protection locked="0"/>
    </xf>
    <xf numFmtId="0" fontId="6" fillId="0" borderId="0" xfId="19" applyFont="1" applyAlignment="1" applyProtection="1">
      <alignment horizontal="center" vertical="center"/>
    </xf>
    <xf numFmtId="3" fontId="6" fillId="0" borderId="0" xfId="19" applyNumberFormat="1" applyFont="1" applyBorder="1" applyAlignment="1" applyProtection="1">
      <alignment horizontal="left" vertical="center"/>
    </xf>
    <xf numFmtId="0" fontId="5" fillId="0" borderId="0" xfId="19" applyFont="1" applyAlignment="1" applyProtection="1">
      <alignment horizontal="left" vertical="center"/>
    </xf>
    <xf numFmtId="0" fontId="5" fillId="0" borderId="0" xfId="19" applyFont="1" applyAlignment="1" applyProtection="1">
      <alignment horizontal="right" vertical="center"/>
    </xf>
    <xf numFmtId="0" fontId="6" fillId="0" borderId="0" xfId="19" applyFont="1" applyFill="1" applyAlignment="1" applyProtection="1">
      <alignment horizontal="left" vertical="top"/>
    </xf>
    <xf numFmtId="0" fontId="5" fillId="0" borderId="0" xfId="19" applyFont="1" applyBorder="1" applyProtection="1"/>
    <xf numFmtId="0" fontId="5" fillId="0" borderId="0" xfId="19" applyFont="1" applyBorder="1" applyAlignment="1" applyProtection="1">
      <alignment horizontal="left"/>
    </xf>
    <xf numFmtId="0" fontId="5" fillId="0" borderId="0" xfId="19" applyFont="1" applyBorder="1" applyAlignment="1" applyProtection="1">
      <alignment horizontal="right"/>
    </xf>
    <xf numFmtId="49" fontId="6" fillId="0" borderId="0" xfId="19" applyNumberFormat="1" applyFont="1" applyAlignment="1" applyProtection="1">
      <alignment horizontal="center" vertical="top"/>
    </xf>
    <xf numFmtId="0" fontId="6" fillId="0" borderId="0" xfId="19" applyFont="1" applyAlignment="1" applyProtection="1">
      <alignment horizontal="left" vertical="top" wrapText="1"/>
    </xf>
    <xf numFmtId="0" fontId="5" fillId="0" borderId="0" xfId="19" applyFont="1" applyAlignment="1" applyProtection="1">
      <alignment horizontal="left" vertical="top" wrapText="1"/>
    </xf>
    <xf numFmtId="0" fontId="5" fillId="0" borderId="0" xfId="19" applyFont="1" applyBorder="1" applyAlignment="1" applyProtection="1">
      <alignment horizontal="left" wrapText="1"/>
    </xf>
    <xf numFmtId="0" fontId="5" fillId="0" borderId="0" xfId="19" applyFont="1" applyBorder="1" applyAlignment="1" applyProtection="1">
      <alignment horizontal="right" wrapText="1"/>
    </xf>
    <xf numFmtId="0" fontId="18" fillId="0" borderId="0" xfId="19" applyFont="1" applyBorder="1" applyAlignment="1" applyProtection="1">
      <alignment horizontal="center"/>
    </xf>
    <xf numFmtId="0" fontId="18" fillId="0" borderId="0" xfId="19" applyFont="1" applyBorder="1" applyProtection="1"/>
    <xf numFmtId="0" fontId="19" fillId="0" borderId="0" xfId="19" applyFont="1" applyBorder="1" applyAlignment="1" applyProtection="1">
      <alignment horizontal="left"/>
    </xf>
    <xf numFmtId="0" fontId="19" fillId="0" borderId="0" xfId="19" applyFont="1" applyBorder="1" applyAlignment="1" applyProtection="1">
      <alignment horizontal="right"/>
    </xf>
    <xf numFmtId="0" fontId="5" fillId="0" borderId="0" xfId="19" applyFont="1" applyAlignment="1" applyProtection="1">
      <alignment horizontal="right" vertical="top" wrapText="1"/>
    </xf>
    <xf numFmtId="0" fontId="6" fillId="0" borderId="0" xfId="19" applyFont="1" applyBorder="1" applyAlignment="1" applyProtection="1">
      <alignment horizontal="center"/>
    </xf>
    <xf numFmtId="0" fontId="6" fillId="0" borderId="0" xfId="19" applyFont="1" applyBorder="1" applyProtection="1"/>
    <xf numFmtId="0" fontId="9" fillId="9" borderId="10" xfId="19" applyFont="1" applyFill="1" applyBorder="1" applyAlignment="1" applyProtection="1">
      <alignment horizontal="left" vertical="center" wrapText="1"/>
    </xf>
    <xf numFmtId="49" fontId="9" fillId="9" borderId="6" xfId="19" applyNumberFormat="1" applyFont="1" applyFill="1" applyBorder="1" applyAlignment="1" applyProtection="1">
      <alignment horizontal="justify" vertical="center" wrapText="1"/>
    </xf>
    <xf numFmtId="0" fontId="9" fillId="9" borderId="6" xfId="19" applyFont="1" applyFill="1" applyBorder="1" applyAlignment="1" applyProtection="1">
      <alignment horizontal="left" vertical="center" wrapText="1"/>
    </xf>
    <xf numFmtId="2" fontId="9" fillId="9" borderId="6" xfId="19" applyNumberFormat="1" applyFont="1" applyFill="1" applyBorder="1" applyAlignment="1" applyProtection="1">
      <alignment horizontal="right" vertical="center" wrapText="1"/>
    </xf>
    <xf numFmtId="0" fontId="6" fillId="0" borderId="0" xfId="19" applyFont="1" applyFill="1" applyAlignment="1" applyProtection="1">
      <alignment horizontal="right"/>
    </xf>
    <xf numFmtId="0" fontId="5" fillId="0" borderId="0" xfId="19" applyFont="1" applyFill="1" applyAlignment="1" applyProtection="1">
      <alignment vertical="justify"/>
    </xf>
    <xf numFmtId="0" fontId="5" fillId="0" borderId="0" xfId="19" applyFont="1" applyFill="1" applyAlignment="1" applyProtection="1">
      <alignment horizontal="left"/>
    </xf>
    <xf numFmtId="0" fontId="5" fillId="0" borderId="0" xfId="19" applyFont="1" applyFill="1" applyAlignment="1" applyProtection="1">
      <alignment horizontal="right"/>
    </xf>
    <xf numFmtId="0" fontId="6" fillId="0" borderId="0" xfId="19" applyFont="1" applyFill="1" applyAlignment="1" applyProtection="1">
      <alignment horizontal="center" vertical="top"/>
    </xf>
    <xf numFmtId="0" fontId="6" fillId="0" borderId="0" xfId="19" applyFont="1" applyFill="1" applyAlignment="1" applyProtection="1">
      <alignment vertical="justify"/>
    </xf>
    <xf numFmtId="0" fontId="6" fillId="0" borderId="35" xfId="19" applyFont="1" applyFill="1" applyBorder="1" applyAlignment="1" applyProtection="1">
      <alignment horizontal="left" vertical="justify"/>
    </xf>
    <xf numFmtId="0" fontId="6" fillId="0" borderId="35" xfId="19" applyFont="1" applyFill="1" applyBorder="1" applyAlignment="1" applyProtection="1">
      <alignment horizontal="left"/>
    </xf>
    <xf numFmtId="3" fontId="6" fillId="0" borderId="35" xfId="19" applyNumberFormat="1" applyFont="1" applyFill="1" applyBorder="1" applyAlignment="1" applyProtection="1">
      <alignment horizontal="right"/>
    </xf>
    <xf numFmtId="0" fontId="6" fillId="0" borderId="0" xfId="19" applyFont="1" applyFill="1" applyAlignment="1" applyProtection="1">
      <alignment horizontal="left" vertical="justify"/>
    </xf>
    <xf numFmtId="0" fontId="5" fillId="0" borderId="0" xfId="19" applyFont="1" applyFill="1" applyAlignment="1" applyProtection="1">
      <alignment horizontal="left" vertical="justify"/>
    </xf>
    <xf numFmtId="0" fontId="5" fillId="0" borderId="0" xfId="19" applyFont="1" applyFill="1" applyAlignment="1" applyProtection="1">
      <alignment horizontal="left" vertical="justify" wrapText="1"/>
    </xf>
    <xf numFmtId="0" fontId="5" fillId="0" borderId="0" xfId="19" applyFont="1" applyFill="1" applyAlignment="1" applyProtection="1">
      <alignment vertical="justify" wrapText="1"/>
    </xf>
    <xf numFmtId="0" fontId="5" fillId="0" borderId="0" xfId="19" applyFont="1" applyFill="1" applyAlignment="1" applyProtection="1">
      <alignment horizontal="justify" vertical="justify"/>
    </xf>
    <xf numFmtId="0" fontId="5" fillId="0" borderId="0" xfId="19" applyFont="1" applyFill="1" applyBorder="1" applyAlignment="1" applyProtection="1">
      <alignment vertical="justify"/>
    </xf>
    <xf numFmtId="0" fontId="5" fillId="0" borderId="0" xfId="19" applyFont="1" applyFill="1" applyBorder="1" applyAlignment="1" applyProtection="1">
      <alignment horizontal="right"/>
    </xf>
    <xf numFmtId="3" fontId="5" fillId="0" borderId="0" xfId="19" applyNumberFormat="1" applyFont="1" applyFill="1" applyAlignment="1" applyProtection="1"/>
    <xf numFmtId="0" fontId="6" fillId="0" borderId="35" xfId="19" applyFont="1" applyFill="1" applyBorder="1" applyAlignment="1" applyProtection="1">
      <alignment horizontal="right"/>
    </xf>
    <xf numFmtId="0" fontId="18" fillId="0" borderId="0" xfId="19" applyFont="1" applyFill="1" applyAlignment="1" applyProtection="1">
      <alignment horizontal="center" vertical="top"/>
    </xf>
    <xf numFmtId="0" fontId="19" fillId="0" borderId="0" xfId="19" applyFont="1" applyFill="1" applyBorder="1" applyAlignment="1" applyProtection="1">
      <alignment vertical="justify"/>
    </xf>
    <xf numFmtId="0" fontId="6" fillId="0" borderId="0" xfId="19" applyFont="1" applyFill="1" applyAlignment="1" applyProtection="1">
      <alignment horizontal="left"/>
    </xf>
    <xf numFmtId="0" fontId="5" fillId="0" borderId="0" xfId="19" applyFont="1" applyFill="1" applyAlignment="1" applyProtection="1">
      <alignment horizontal="justify"/>
    </xf>
    <xf numFmtId="0" fontId="6" fillId="0" borderId="0" xfId="19" applyFont="1" applyFill="1" applyAlignment="1" applyProtection="1">
      <alignment horizontal="center" vertical="justify"/>
    </xf>
    <xf numFmtId="1" fontId="5" fillId="0" borderId="0" xfId="19" applyNumberFormat="1" applyFont="1" applyFill="1" applyAlignment="1" applyProtection="1">
      <alignment horizontal="right"/>
    </xf>
    <xf numFmtId="0" fontId="5" fillId="0" borderId="0" xfId="19" applyFont="1" applyFill="1" applyBorder="1" applyAlignment="1" applyProtection="1">
      <alignment horizontal="left" vertical="justify"/>
    </xf>
    <xf numFmtId="1" fontId="6" fillId="0" borderId="35" xfId="19" applyNumberFormat="1" applyFont="1" applyFill="1" applyBorder="1" applyAlignment="1" applyProtection="1">
      <alignment horizontal="right"/>
    </xf>
    <xf numFmtId="0" fontId="6" fillId="0" borderId="0" xfId="19" applyFont="1" applyAlignment="1" applyProtection="1">
      <alignment horizontal="right"/>
    </xf>
    <xf numFmtId="0" fontId="6" fillId="0" borderId="0" xfId="19" applyFont="1" applyAlignment="1" applyProtection="1">
      <alignment vertical="justify"/>
    </xf>
    <xf numFmtId="0" fontId="5" fillId="0" borderId="0" xfId="19" applyFont="1" applyAlignment="1" applyProtection="1">
      <alignment horizontal="left"/>
    </xf>
    <xf numFmtId="0" fontId="5" fillId="0" borderId="0" xfId="19" applyFont="1" applyAlignment="1" applyProtection="1">
      <alignment horizontal="right"/>
    </xf>
    <xf numFmtId="0" fontId="6" fillId="0" borderId="0" xfId="19" applyFont="1" applyAlignment="1" applyProtection="1">
      <alignment horizontal="center" vertical="top"/>
    </xf>
    <xf numFmtId="0" fontId="6" fillId="0" borderId="12" xfId="19" applyFont="1" applyFill="1" applyBorder="1" applyAlignment="1" applyProtection="1">
      <alignment horizontal="center" vertical="top"/>
    </xf>
    <xf numFmtId="0" fontId="6" fillId="0" borderId="12" xfId="19" applyFont="1" applyFill="1" applyBorder="1" applyAlignment="1" applyProtection="1">
      <alignment horizontal="left" vertical="justify"/>
    </xf>
    <xf numFmtId="0" fontId="5" fillId="0" borderId="12" xfId="19" applyFont="1" applyFill="1" applyBorder="1" applyAlignment="1" applyProtection="1">
      <alignment horizontal="left" vertical="justify"/>
    </xf>
    <xf numFmtId="0" fontId="6" fillId="0" borderId="12" xfId="19" applyFont="1" applyFill="1" applyBorder="1" applyAlignment="1" applyProtection="1">
      <alignment horizontal="right"/>
    </xf>
    <xf numFmtId="0" fontId="6" fillId="0" borderId="0" xfId="19" applyFont="1" applyFill="1" applyBorder="1" applyAlignment="1" applyProtection="1">
      <alignment horizontal="center" vertical="top"/>
    </xf>
    <xf numFmtId="0" fontId="6" fillId="0" borderId="0" xfId="19" applyFont="1" applyFill="1" applyBorder="1" applyAlignment="1" applyProtection="1">
      <alignment horizontal="left" vertical="justify"/>
    </xf>
    <xf numFmtId="0" fontId="5" fillId="0" borderId="0" xfId="19" applyFont="1" applyFill="1" applyBorder="1" applyAlignment="1" applyProtection="1">
      <alignment horizontal="center" vertical="justify"/>
    </xf>
    <xf numFmtId="0" fontId="6" fillId="0" borderId="0" xfId="19" applyFont="1" applyFill="1" applyBorder="1" applyAlignment="1" applyProtection="1"/>
    <xf numFmtId="0" fontId="5" fillId="0" borderId="0" xfId="19" applyFont="1" applyFill="1" applyBorder="1" applyAlignment="1" applyProtection="1"/>
    <xf numFmtId="0" fontId="5" fillId="0" borderId="0" xfId="19" applyFont="1" applyAlignment="1" applyProtection="1">
      <alignment vertical="justify"/>
    </xf>
    <xf numFmtId="0" fontId="5" fillId="0" borderId="0" xfId="19" applyFont="1" applyAlignment="1" applyProtection="1">
      <alignment vertical="center"/>
    </xf>
    <xf numFmtId="0" fontId="5" fillId="0" borderId="21" xfId="0" applyFont="1" applyFill="1" applyBorder="1" applyAlignment="1" applyProtection="1">
      <alignment horizontal="center" vertical="center" wrapText="1"/>
    </xf>
    <xf numFmtId="44" fontId="19" fillId="0" borderId="4" xfId="2" applyNumberFormat="1" applyFont="1" applyBorder="1" applyAlignment="1" applyProtection="1">
      <alignment horizontal="right" vertical="center" wrapText="1"/>
    </xf>
    <xf numFmtId="0" fontId="5" fillId="12" borderId="0" xfId="21" applyFont="1" applyFill="1" applyAlignment="1" applyProtection="1">
      <alignment vertical="top" wrapText="1"/>
    </xf>
    <xf numFmtId="0" fontId="5" fillId="12" borderId="0" xfId="21" applyFont="1" applyFill="1" applyBorder="1" applyAlignment="1" applyProtection="1">
      <alignment vertical="top" wrapText="1"/>
    </xf>
    <xf numFmtId="0" fontId="5" fillId="12" borderId="0" xfId="19" applyFont="1" applyFill="1" applyAlignment="1">
      <alignment horizontal="left" vertical="justify"/>
    </xf>
    <xf numFmtId="0" fontId="5" fillId="12" borderId="4" xfId="0" applyFont="1" applyFill="1" applyBorder="1" applyAlignment="1" applyProtection="1">
      <alignment horizontal="left" vertical="center" wrapText="1" indent="1"/>
    </xf>
    <xf numFmtId="4" fontId="5" fillId="12" borderId="4" xfId="0" applyNumberFormat="1" applyFont="1" applyFill="1" applyBorder="1" applyAlignment="1" applyProtection="1">
      <alignment horizontal="center" vertical="center" wrapText="1"/>
    </xf>
    <xf numFmtId="0" fontId="3" fillId="0" borderId="0" xfId="0" applyFont="1" applyAlignment="1" applyProtection="1">
      <alignment horizontal="left" vertical="top" wrapText="1"/>
    </xf>
    <xf numFmtId="0" fontId="10" fillId="0" borderId="0" xfId="0" applyFont="1" applyAlignment="1" applyProtection="1">
      <alignment horizontal="left" vertical="top" wrapText="1"/>
    </xf>
    <xf numFmtId="0" fontId="9" fillId="0" borderId="0" xfId="0" applyFont="1" applyBorder="1" applyAlignment="1" applyProtection="1">
      <alignment horizontal="left" vertical="top" wrapText="1"/>
    </xf>
    <xf numFmtId="4" fontId="5" fillId="0" borderId="0" xfId="5" applyNumberFormat="1" applyFont="1" applyFill="1" applyBorder="1" applyAlignment="1" applyProtection="1">
      <alignment horizontal="left" vertical="top" wrapText="1"/>
    </xf>
    <xf numFmtId="0" fontId="5" fillId="0" borderId="0" xfId="5" applyFont="1" applyAlignment="1" applyProtection="1"/>
    <xf numFmtId="4" fontId="25" fillId="0" borderId="0" xfId="5" applyNumberFormat="1" applyFont="1" applyFill="1" applyBorder="1" applyAlignment="1" applyProtection="1">
      <alignment horizontal="center" vertical="top"/>
    </xf>
    <xf numFmtId="0" fontId="10" fillId="0" borderId="0" xfId="5" applyFont="1" applyAlignment="1" applyProtection="1">
      <alignment horizontal="center"/>
    </xf>
    <xf numFmtId="4" fontId="5" fillId="0" borderId="0" xfId="5" applyNumberFormat="1" applyFont="1" applyFill="1" applyBorder="1" applyAlignment="1" applyProtection="1">
      <alignment horizontal="justify" vertical="justify" wrapText="1" readingOrder="1"/>
    </xf>
    <xf numFmtId="0" fontId="5" fillId="0" borderId="0" xfId="5" applyFont="1" applyAlignment="1" applyProtection="1">
      <alignment horizontal="justify" vertical="justify" wrapText="1" readingOrder="1"/>
    </xf>
    <xf numFmtId="169" fontId="5" fillId="0" borderId="0" xfId="5" applyNumberFormat="1" applyFont="1" applyFill="1" applyBorder="1" applyAlignment="1" applyProtection="1">
      <alignment horizontal="left" vertical="top" wrapText="1"/>
    </xf>
    <xf numFmtId="0" fontId="5" fillId="0" borderId="2" xfId="3" applyNumberFormat="1" applyFont="1" applyBorder="1" applyAlignment="1" applyProtection="1">
      <alignment horizontal="left" vertical="top" wrapText="1"/>
    </xf>
    <xf numFmtId="0" fontId="5" fillId="0" borderId="18" xfId="3" applyNumberFormat="1" applyFont="1" applyBorder="1" applyAlignment="1" applyProtection="1">
      <alignment horizontal="left" vertical="top" wrapText="1"/>
    </xf>
    <xf numFmtId="0" fontId="5" fillId="0" borderId="3" xfId="3" applyNumberFormat="1" applyFont="1" applyBorder="1" applyAlignment="1" applyProtection="1">
      <alignment horizontal="left" vertical="top" wrapText="1"/>
    </xf>
    <xf numFmtId="4" fontId="5" fillId="0" borderId="0" xfId="4" applyNumberFormat="1" applyFont="1" applyAlignment="1">
      <alignment horizontal="left" vertical="top"/>
    </xf>
    <xf numFmtId="0" fontId="72" fillId="0" borderId="40" xfId="0" applyFont="1" applyBorder="1" applyAlignment="1">
      <alignment horizontal="left" vertical="center" wrapText="1"/>
    </xf>
    <xf numFmtId="0" fontId="72" fillId="0" borderId="0" xfId="0" applyFont="1" applyBorder="1" applyAlignment="1">
      <alignment horizontal="left" vertical="center" wrapText="1"/>
    </xf>
    <xf numFmtId="0" fontId="10" fillId="0" borderId="0" xfId="5" applyFont="1" applyAlignment="1" applyProtection="1">
      <alignment horizontal="justify" vertical="justify" wrapText="1" readingOrder="1"/>
    </xf>
    <xf numFmtId="0" fontId="10" fillId="0" borderId="0" xfId="5" applyFont="1" applyAlignment="1" applyProtection="1"/>
    <xf numFmtId="4" fontId="25" fillId="0" borderId="0" xfId="5" applyNumberFormat="1" applyFont="1" applyFill="1" applyBorder="1" applyAlignment="1" applyProtection="1">
      <alignment horizontal="left" vertical="top"/>
    </xf>
    <xf numFmtId="0" fontId="12" fillId="0" borderId="0" xfId="5" applyFont="1" applyAlignment="1" applyProtection="1">
      <alignment horizontal="left"/>
    </xf>
    <xf numFmtId="0" fontId="5" fillId="12" borderId="4" xfId="0" applyFont="1" applyFill="1" applyBorder="1" applyAlignment="1" applyProtection="1">
      <alignment horizontal="left" vertical="top" wrapText="1" indent="1"/>
    </xf>
  </cellXfs>
  <cellStyles count="28">
    <cellStyle name="1" xfId="7"/>
    <cellStyle name="1. NASLOV" xfId="8"/>
    <cellStyle name="1.1 NASLOV" xfId="9"/>
    <cellStyle name="Comma" xfId="26" builtinId="3"/>
    <cellStyle name="Comma 2" xfId="12"/>
    <cellStyle name="Comma 3" xfId="14"/>
    <cellStyle name="Comma 4" xfId="13"/>
    <cellStyle name="Currency" xfId="1" builtinId="4"/>
    <cellStyle name="Currency [0]" xfId="2" builtinId="7"/>
    <cellStyle name="Currency 2" xfId="6"/>
    <cellStyle name="Excel Built-in Normal" xfId="10"/>
    <cellStyle name="Navadno 2" xfId="3"/>
    <cellStyle name="Navadno 2 2" xfId="15"/>
    <cellStyle name="Navadno 3 2" xfId="16"/>
    <cellStyle name="Navadno 4" xfId="23"/>
    <cellStyle name="Navadno_popis" xfId="21"/>
    <cellStyle name="Navadno_V. električne instalacije" xfId="27"/>
    <cellStyle name="Normal" xfId="0" builtinId="0"/>
    <cellStyle name="Normal 2" xfId="5"/>
    <cellStyle name="Normal 2 2" xfId="4"/>
    <cellStyle name="Normal 2 3" xfId="17"/>
    <cellStyle name="Normal 2 4" xfId="22"/>
    <cellStyle name="Normal 3" xfId="18"/>
    <cellStyle name="Normal 4" xfId="19"/>
    <cellStyle name="Normal 5" xfId="20"/>
    <cellStyle name="Normal 6" xfId="24"/>
    <cellStyle name="Normal_Gradbena dela" xfId="11"/>
    <cellStyle name="Normal_Sheet1" xf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6"/>
  <sheetViews>
    <sheetView zoomScaleNormal="100" workbookViewId="0">
      <selection activeCell="A24" sqref="A24"/>
    </sheetView>
  </sheetViews>
  <sheetFormatPr defaultRowHeight="16.5"/>
  <cols>
    <col min="1" max="1" width="48.7109375" style="240" customWidth="1"/>
    <col min="2" max="2" width="19.42578125" style="240" customWidth="1"/>
  </cols>
  <sheetData>
    <row r="2" spans="1:11">
      <c r="A2" s="248" t="s">
        <v>677</v>
      </c>
    </row>
    <row r="3" spans="1:11" ht="17.25" thickBot="1">
      <c r="B3" s="249" t="s">
        <v>678</v>
      </c>
    </row>
    <row r="4" spans="1:11" ht="17.25" thickBot="1">
      <c r="A4" s="241" t="s">
        <v>150</v>
      </c>
      <c r="B4" s="153">
        <f>'I. Nadvišanje_utrditev površine'!G71</f>
        <v>0</v>
      </c>
    </row>
    <row r="5" spans="1:11" ht="17.25" thickBot="1">
      <c r="A5" s="242" t="s">
        <v>394</v>
      </c>
      <c r="B5" s="153">
        <f>'II. Odvodnja in tehnološka voda'!G7</f>
        <v>0</v>
      </c>
      <c r="C5" s="188"/>
    </row>
    <row r="6" spans="1:11" ht="17.25" thickBot="1">
      <c r="A6" s="242" t="s">
        <v>679</v>
      </c>
      <c r="B6" s="153">
        <f>'II.a ČN'!F20</f>
        <v>0</v>
      </c>
      <c r="C6" s="188"/>
    </row>
    <row r="7" spans="1:11" ht="17.25" thickBot="1">
      <c r="A7" s="242" t="s">
        <v>312</v>
      </c>
      <c r="B7" s="153">
        <f>'III. VODOVOD'!E5</f>
        <v>0</v>
      </c>
    </row>
    <row r="8" spans="1:11" ht="17.25" thickBot="1">
      <c r="A8" s="242" t="s">
        <v>313</v>
      </c>
      <c r="B8" s="153">
        <f>IV.Nadstresnice!F13+IV.Nadstresnice!F20</f>
        <v>0</v>
      </c>
    </row>
    <row r="9" spans="1:11" ht="17.25" thickBot="1">
      <c r="A9" s="242" t="s">
        <v>314</v>
      </c>
      <c r="B9" s="153">
        <f>'V. El. jaski in KK'!G128</f>
        <v>0</v>
      </c>
    </row>
    <row r="10" spans="1:11" ht="17.25" thickBot="1">
      <c r="A10" s="242" t="s">
        <v>680</v>
      </c>
      <c r="B10" s="153">
        <f>'VI.ČN in kanliz. FOV'!F8</f>
        <v>0</v>
      </c>
    </row>
    <row r="11" spans="1:11" ht="17.25" thickBot="1">
      <c r="A11" s="242" t="s">
        <v>315</v>
      </c>
      <c r="B11" s="153">
        <f>'VII. GALERIJE PRETRIP'!F3</f>
        <v>0</v>
      </c>
      <c r="D11" s="186"/>
      <c r="E11" s="187"/>
      <c r="F11" s="187"/>
      <c r="G11" s="187"/>
      <c r="H11" s="187"/>
      <c r="I11" s="187"/>
      <c r="J11" s="187"/>
      <c r="K11" s="187"/>
    </row>
    <row r="12" spans="1:11" ht="17.25" thickBot="1">
      <c r="A12" s="242" t="s">
        <v>395</v>
      </c>
      <c r="B12" s="153">
        <f>'VIII. EI-PRALNICA'!G124</f>
        <v>0</v>
      </c>
    </row>
    <row r="13" spans="1:11" ht="17.25" thickBot="1">
      <c r="A13" s="242" t="s">
        <v>316</v>
      </c>
      <c r="B13" s="153">
        <f>'IX. EI-SVETLOBNI STOLPI'!G147</f>
        <v>0</v>
      </c>
    </row>
    <row r="14" spans="1:11" ht="17.25" thickBot="1">
      <c r="A14" s="242" t="s">
        <v>317</v>
      </c>
      <c r="B14" s="153">
        <f>'X. TELEKOMUNIKACIJE'!G65</f>
        <v>0</v>
      </c>
    </row>
    <row r="15" spans="1:11" ht="18" thickTop="1" thickBot="1">
      <c r="A15" s="243" t="s">
        <v>143</v>
      </c>
      <c r="B15" s="244">
        <f>SUM(B4:B14)</f>
        <v>0</v>
      </c>
    </row>
    <row r="16" spans="1:11" ht="17.25" thickTop="1"/>
    <row r="21" spans="1:3">
      <c r="A21" s="245"/>
      <c r="B21" s="245"/>
      <c r="C21" s="230"/>
    </row>
    <row r="22" spans="1:3">
      <c r="A22" s="245"/>
      <c r="B22" s="245"/>
      <c r="C22" s="230"/>
    </row>
    <row r="23" spans="1:3">
      <c r="A23" s="246"/>
      <c r="B23" s="247"/>
      <c r="C23" s="230"/>
    </row>
    <row r="24" spans="1:3">
      <c r="A24" s="246"/>
      <c r="B24" s="247"/>
      <c r="C24" s="230"/>
    </row>
    <row r="25" spans="1:3">
      <c r="A25" s="245"/>
      <c r="B25" s="247"/>
      <c r="C25" s="230"/>
    </row>
    <row r="26" spans="1:3">
      <c r="A26" s="245"/>
      <c r="B26" s="245"/>
      <c r="C26" s="230"/>
    </row>
  </sheetData>
  <sheetProtection password="DD5D" sheet="1" objects="1" scenarios="1"/>
  <pageMargins left="0.70866141732283472" right="0.70866141732283472" top="0.74803149606299213" bottom="0.74803149606299213" header="0.31496062992125984" footer="0.31496062992125984"/>
  <pageSetup paperSize="9" orientation="portrait" r:id="rId1"/>
  <headerFooter>
    <oddFooter>&amp;F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8"/>
  <sheetViews>
    <sheetView view="pageBreakPreview" zoomScale="115" zoomScaleNormal="145" zoomScaleSheetLayoutView="115" workbookViewId="0">
      <selection activeCell="F16" sqref="F16"/>
    </sheetView>
  </sheetViews>
  <sheetFormatPr defaultRowHeight="12.75"/>
  <cols>
    <col min="1" max="1" width="4.7109375" style="908" customWidth="1"/>
    <col min="2" max="2" width="58.7109375" style="973" customWidth="1"/>
    <col min="3" max="3" width="2.28515625" style="973" customWidth="1"/>
    <col min="4" max="4" width="6.7109375" style="910" customWidth="1"/>
    <col min="5" max="5" width="6.7109375" style="911" customWidth="1"/>
    <col min="6" max="7" width="10.7109375" style="436" customWidth="1"/>
    <col min="8" max="16384" width="9.140625" style="250"/>
  </cols>
  <sheetData>
    <row r="1" spans="1:7" ht="15.75">
      <c r="B1" s="657" t="s">
        <v>395</v>
      </c>
      <c r="C1" s="909"/>
    </row>
    <row r="2" spans="1:7">
      <c r="B2" s="909"/>
      <c r="C2" s="909"/>
    </row>
    <row r="3" spans="1:7" s="251" customFormat="1" ht="15" customHeight="1">
      <c r="A3" s="912" t="s">
        <v>396</v>
      </c>
      <c r="B3" s="913"/>
      <c r="C3" s="913"/>
      <c r="D3" s="914"/>
      <c r="E3" s="915"/>
      <c r="F3" s="438"/>
      <c r="G3" s="438"/>
    </row>
    <row r="4" spans="1:7" s="251" customFormat="1" ht="15" customHeight="1">
      <c r="A4" s="916"/>
      <c r="B4" s="917" t="s">
        <v>318</v>
      </c>
      <c r="C4" s="917"/>
      <c r="D4" s="914"/>
      <c r="E4" s="915"/>
      <c r="F4" s="438"/>
      <c r="G4" s="438"/>
    </row>
    <row r="5" spans="1:7" s="251" customFormat="1" ht="25.5">
      <c r="A5" s="916" t="s">
        <v>321</v>
      </c>
      <c r="B5" s="918" t="s">
        <v>322</v>
      </c>
      <c r="C5" s="918"/>
      <c r="D5" s="919"/>
      <c r="E5" s="920"/>
      <c r="F5" s="439"/>
      <c r="G5" s="439"/>
    </row>
    <row r="6" spans="1:7" s="251" customFormat="1" ht="80.25" customHeight="1">
      <c r="A6" s="916" t="s">
        <v>321</v>
      </c>
      <c r="B6" s="918" t="s">
        <v>397</v>
      </c>
      <c r="C6" s="918"/>
      <c r="D6" s="914"/>
      <c r="E6" s="915"/>
      <c r="F6" s="438"/>
      <c r="G6" s="438"/>
    </row>
    <row r="7" spans="1:7" s="252" customFormat="1" ht="15" customHeight="1">
      <c r="A7" s="921"/>
      <c r="B7" s="922"/>
      <c r="C7" s="922"/>
      <c r="D7" s="923"/>
      <c r="E7" s="924"/>
      <c r="F7" s="440"/>
      <c r="G7" s="440"/>
    </row>
    <row r="8" spans="1:7" s="252" customFormat="1">
      <c r="A8" s="921"/>
      <c r="B8" s="917" t="s">
        <v>398</v>
      </c>
      <c r="C8" s="917"/>
      <c r="D8" s="923"/>
      <c r="E8" s="924"/>
      <c r="F8" s="440"/>
      <c r="G8" s="440"/>
    </row>
    <row r="9" spans="1:7" s="252" customFormat="1" ht="76.5">
      <c r="A9" s="921"/>
      <c r="B9" s="918" t="s">
        <v>399</v>
      </c>
      <c r="C9" s="918"/>
      <c r="D9" s="918"/>
      <c r="E9" s="925"/>
      <c r="F9" s="392"/>
      <c r="G9" s="392"/>
    </row>
    <row r="10" spans="1:7" s="251" customFormat="1" ht="15" customHeight="1">
      <c r="A10" s="926"/>
      <c r="B10" s="913"/>
      <c r="C10" s="913"/>
      <c r="D10" s="914"/>
      <c r="E10" s="915"/>
      <c r="F10" s="438"/>
      <c r="G10" s="438"/>
    </row>
    <row r="11" spans="1:7" s="253" customFormat="1" ht="14.25">
      <c r="A11" s="927" t="s">
        <v>662</v>
      </c>
      <c r="B11" s="927" t="s">
        <v>400</v>
      </c>
      <c r="C11" s="927"/>
      <c r="D11" s="914"/>
      <c r="E11" s="915"/>
      <c r="F11" s="438"/>
      <c r="G11" s="438"/>
    </row>
    <row r="12" spans="1:7" s="251" customFormat="1" ht="15" customHeight="1" thickBot="1">
      <c r="A12" s="926"/>
      <c r="B12" s="913"/>
      <c r="C12" s="913"/>
      <c r="D12" s="914"/>
      <c r="E12" s="915"/>
      <c r="F12" s="438"/>
      <c r="G12" s="438"/>
    </row>
    <row r="13" spans="1:7" s="251" customFormat="1" ht="24.75" customHeight="1" thickBot="1">
      <c r="A13" s="928" t="s">
        <v>323</v>
      </c>
      <c r="B13" s="929" t="s">
        <v>324</v>
      </c>
      <c r="C13" s="929"/>
      <c r="D13" s="930" t="s">
        <v>325</v>
      </c>
      <c r="E13" s="931" t="s">
        <v>326</v>
      </c>
      <c r="F13" s="396" t="s">
        <v>327</v>
      </c>
      <c r="G13" s="397" t="s">
        <v>328</v>
      </c>
    </row>
    <row r="14" spans="1:7" s="254" customFormat="1" ht="15" customHeight="1">
      <c r="A14" s="932"/>
      <c r="B14" s="933"/>
      <c r="C14" s="933"/>
      <c r="D14" s="934"/>
      <c r="E14" s="935"/>
      <c r="F14" s="401"/>
      <c r="G14" s="402"/>
    </row>
    <row r="15" spans="1:7" s="254" customFormat="1" ht="63.75">
      <c r="A15" s="936">
        <v>1</v>
      </c>
      <c r="B15" s="937" t="s">
        <v>742</v>
      </c>
      <c r="C15" s="937"/>
      <c r="D15" s="934"/>
      <c r="E15" s="935"/>
      <c r="F15" s="401"/>
      <c r="G15" s="402"/>
    </row>
    <row r="16" spans="1:7" s="254" customFormat="1" ht="14.25" customHeight="1">
      <c r="A16" s="936"/>
      <c r="B16" s="938" t="s">
        <v>371</v>
      </c>
      <c r="C16" s="938"/>
      <c r="D16" s="939" t="s">
        <v>372</v>
      </c>
      <c r="E16" s="940">
        <v>1</v>
      </c>
      <c r="F16" s="519"/>
      <c r="G16" s="518">
        <f>E16*F16</f>
        <v>0</v>
      </c>
    </row>
    <row r="17" spans="1:7" s="254" customFormat="1" ht="15" customHeight="1">
      <c r="A17" s="932"/>
      <c r="B17" s="937"/>
      <c r="C17" s="937"/>
      <c r="D17" s="934"/>
      <c r="E17" s="935"/>
      <c r="F17" s="401"/>
      <c r="G17" s="402"/>
    </row>
    <row r="18" spans="1:7" s="254" customFormat="1" ht="63.75">
      <c r="A18" s="936">
        <v>2</v>
      </c>
      <c r="B18" s="937" t="s">
        <v>743</v>
      </c>
      <c r="C18" s="937"/>
      <c r="D18" s="934"/>
      <c r="E18" s="935"/>
      <c r="F18" s="401"/>
      <c r="G18" s="402"/>
    </row>
    <row r="19" spans="1:7" s="254" customFormat="1" ht="15" customHeight="1">
      <c r="A19" s="932"/>
      <c r="B19" s="938" t="s">
        <v>371</v>
      </c>
      <c r="C19" s="938"/>
      <c r="D19" s="939" t="s">
        <v>372</v>
      </c>
      <c r="E19" s="940">
        <v>3</v>
      </c>
      <c r="F19" s="519"/>
      <c r="G19" s="518">
        <f>E19*F19</f>
        <v>0</v>
      </c>
    </row>
    <row r="20" spans="1:7" s="254" customFormat="1" ht="12.75" customHeight="1">
      <c r="A20" s="932"/>
      <c r="B20" s="933"/>
      <c r="C20" s="933"/>
      <c r="D20" s="934"/>
      <c r="E20" s="935"/>
      <c r="F20" s="401"/>
      <c r="G20" s="402"/>
    </row>
    <row r="21" spans="1:7" s="254" customFormat="1" ht="76.5">
      <c r="A21" s="936">
        <v>3</v>
      </c>
      <c r="B21" s="941" t="s">
        <v>744</v>
      </c>
      <c r="C21" s="941"/>
      <c r="D21" s="934"/>
      <c r="E21" s="935"/>
      <c r="F21" s="402"/>
      <c r="G21" s="402"/>
    </row>
    <row r="22" spans="1:7" s="254" customFormat="1" ht="5.25" customHeight="1">
      <c r="A22" s="936"/>
      <c r="B22" s="941"/>
      <c r="C22" s="941"/>
      <c r="D22" s="934"/>
      <c r="E22" s="935"/>
      <c r="F22" s="402"/>
      <c r="G22" s="402"/>
    </row>
    <row r="23" spans="1:7" s="254" customFormat="1" ht="76.5">
      <c r="A23" s="932"/>
      <c r="B23" s="942" t="s">
        <v>663</v>
      </c>
      <c r="C23" s="942"/>
      <c r="D23" s="934" t="s">
        <v>6</v>
      </c>
      <c r="E23" s="935">
        <v>1</v>
      </c>
      <c r="F23" s="401"/>
      <c r="G23" s="402"/>
    </row>
    <row r="24" spans="1:7" s="254" customFormat="1" ht="15" customHeight="1">
      <c r="A24" s="932"/>
      <c r="B24" s="943" t="s">
        <v>401</v>
      </c>
      <c r="C24" s="943"/>
      <c r="D24" s="934" t="s">
        <v>6</v>
      </c>
      <c r="E24" s="935">
        <v>3</v>
      </c>
      <c r="F24" s="401"/>
      <c r="G24" s="402"/>
    </row>
    <row r="25" spans="1:7" s="254" customFormat="1" ht="15" customHeight="1">
      <c r="A25" s="932"/>
      <c r="B25" s="943" t="s">
        <v>402</v>
      </c>
      <c r="C25" s="943"/>
      <c r="D25" s="934" t="s">
        <v>6</v>
      </c>
      <c r="E25" s="935">
        <v>1</v>
      </c>
      <c r="F25" s="401"/>
      <c r="G25" s="402"/>
    </row>
    <row r="26" spans="1:7" s="254" customFormat="1" ht="15" customHeight="1">
      <c r="A26" s="932"/>
      <c r="B26" s="943" t="s">
        <v>403</v>
      </c>
      <c r="C26" s="943"/>
      <c r="D26" s="934" t="s">
        <v>6</v>
      </c>
      <c r="E26" s="935">
        <v>3</v>
      </c>
      <c r="F26" s="401"/>
      <c r="G26" s="402"/>
    </row>
    <row r="27" spans="1:7" s="254" customFormat="1" ht="27" customHeight="1">
      <c r="A27" s="932"/>
      <c r="B27" s="944" t="s">
        <v>404</v>
      </c>
      <c r="C27" s="944"/>
      <c r="D27" s="934" t="s">
        <v>6</v>
      </c>
      <c r="E27" s="935">
        <v>1</v>
      </c>
      <c r="F27" s="401"/>
      <c r="G27" s="421"/>
    </row>
    <row r="28" spans="1:7" s="254" customFormat="1" ht="27.75" customHeight="1">
      <c r="A28" s="932"/>
      <c r="B28" s="944" t="s">
        <v>405</v>
      </c>
      <c r="C28" s="944"/>
      <c r="D28" s="934" t="s">
        <v>6</v>
      </c>
      <c r="E28" s="935">
        <v>5</v>
      </c>
      <c r="F28" s="401"/>
      <c r="G28" s="421"/>
    </row>
    <row r="29" spans="1:7" s="254" customFormat="1" ht="15" customHeight="1">
      <c r="A29" s="932"/>
      <c r="B29" s="945" t="s">
        <v>664</v>
      </c>
      <c r="C29" s="945"/>
      <c r="D29" s="934" t="s">
        <v>6</v>
      </c>
      <c r="E29" s="935">
        <v>1</v>
      </c>
      <c r="F29" s="401"/>
      <c r="G29" s="402"/>
    </row>
    <row r="30" spans="1:7" s="254" customFormat="1" ht="15" customHeight="1">
      <c r="A30" s="932"/>
      <c r="B30" s="943" t="s">
        <v>406</v>
      </c>
      <c r="C30" s="933"/>
      <c r="D30" s="934" t="s">
        <v>6</v>
      </c>
      <c r="E30" s="935">
        <v>1</v>
      </c>
      <c r="F30" s="401"/>
      <c r="G30" s="402"/>
    </row>
    <row r="31" spans="1:7" s="254" customFormat="1" ht="38.25">
      <c r="A31" s="932"/>
      <c r="B31" s="944" t="s">
        <v>407</v>
      </c>
      <c r="C31" s="944"/>
      <c r="D31" s="934" t="s">
        <v>6</v>
      </c>
      <c r="E31" s="935">
        <v>1</v>
      </c>
      <c r="F31" s="401"/>
      <c r="G31" s="402"/>
    </row>
    <row r="32" spans="1:7" s="254" customFormat="1" ht="15" customHeight="1">
      <c r="A32" s="932"/>
      <c r="B32" s="946" t="s">
        <v>408</v>
      </c>
      <c r="C32" s="946"/>
      <c r="D32" s="934" t="s">
        <v>6</v>
      </c>
      <c r="E32" s="947">
        <v>1</v>
      </c>
      <c r="F32" s="413"/>
      <c r="G32" s="414"/>
    </row>
    <row r="33" spans="1:7" s="254" customFormat="1" ht="14.25" customHeight="1">
      <c r="A33" s="932"/>
      <c r="B33" s="943" t="s">
        <v>409</v>
      </c>
      <c r="C33" s="933"/>
      <c r="D33" s="934" t="s">
        <v>6</v>
      </c>
      <c r="E33" s="935">
        <v>1</v>
      </c>
      <c r="F33" s="401"/>
      <c r="G33" s="421"/>
    </row>
    <row r="34" spans="1:7" s="254" customFormat="1" ht="14.25" customHeight="1">
      <c r="A34" s="932"/>
      <c r="B34" s="943" t="s">
        <v>410</v>
      </c>
      <c r="C34" s="933"/>
      <c r="D34" s="934" t="s">
        <v>6</v>
      </c>
      <c r="E34" s="935">
        <v>3</v>
      </c>
      <c r="F34" s="401"/>
      <c r="G34" s="421"/>
    </row>
    <row r="35" spans="1:7" s="254" customFormat="1" ht="14.25" customHeight="1">
      <c r="A35" s="932"/>
      <c r="B35" s="943" t="s">
        <v>665</v>
      </c>
      <c r="C35" s="933"/>
      <c r="D35" s="934" t="s">
        <v>6</v>
      </c>
      <c r="E35" s="935">
        <v>1</v>
      </c>
      <c r="F35" s="401"/>
      <c r="G35" s="421"/>
    </row>
    <row r="36" spans="1:7" s="254" customFormat="1">
      <c r="A36" s="932"/>
      <c r="B36" s="933" t="s">
        <v>666</v>
      </c>
      <c r="C36" s="933"/>
      <c r="D36" s="934" t="s">
        <v>6</v>
      </c>
      <c r="E36" s="935">
        <v>2</v>
      </c>
      <c r="F36" s="401"/>
      <c r="G36" s="421"/>
    </row>
    <row r="37" spans="1:7" s="254" customFormat="1" ht="14.25" customHeight="1">
      <c r="A37" s="932"/>
      <c r="B37" s="933" t="s">
        <v>667</v>
      </c>
      <c r="C37" s="933"/>
      <c r="D37" s="934" t="s">
        <v>6</v>
      </c>
      <c r="E37" s="935">
        <v>1</v>
      </c>
      <c r="F37" s="401"/>
      <c r="G37" s="421"/>
    </row>
    <row r="38" spans="1:7" s="254" customFormat="1">
      <c r="A38" s="932"/>
      <c r="B38" s="933" t="s">
        <v>412</v>
      </c>
      <c r="C38" s="933"/>
      <c r="D38" s="934" t="s">
        <v>6</v>
      </c>
      <c r="E38" s="935">
        <v>1</v>
      </c>
      <c r="F38" s="401"/>
      <c r="G38" s="421"/>
    </row>
    <row r="39" spans="1:7" s="254" customFormat="1" ht="25.5">
      <c r="A39" s="932"/>
      <c r="B39" s="943" t="s">
        <v>413</v>
      </c>
      <c r="C39" s="943"/>
      <c r="D39" s="934" t="s">
        <v>6</v>
      </c>
      <c r="E39" s="935">
        <v>1</v>
      </c>
      <c r="F39" s="401"/>
      <c r="G39" s="421"/>
    </row>
    <row r="40" spans="1:7" s="254" customFormat="1" ht="26.25" customHeight="1">
      <c r="A40" s="932"/>
      <c r="B40" s="933" t="s">
        <v>414</v>
      </c>
      <c r="C40" s="933"/>
      <c r="D40" s="934" t="s">
        <v>6</v>
      </c>
      <c r="E40" s="935">
        <v>1</v>
      </c>
      <c r="F40" s="401"/>
      <c r="G40" s="421"/>
    </row>
    <row r="41" spans="1:7" s="254" customFormat="1" ht="15" customHeight="1">
      <c r="A41" s="932"/>
      <c r="B41" s="933" t="s">
        <v>415</v>
      </c>
      <c r="C41" s="933"/>
      <c r="D41" s="934" t="s">
        <v>6</v>
      </c>
      <c r="E41" s="935">
        <v>6</v>
      </c>
      <c r="F41" s="401"/>
      <c r="G41" s="402"/>
    </row>
    <row r="42" spans="1:7" s="254" customFormat="1" ht="15" customHeight="1">
      <c r="A42" s="932"/>
      <c r="B42" s="933" t="s">
        <v>416</v>
      </c>
      <c r="C42" s="933"/>
      <c r="D42" s="934" t="s">
        <v>6</v>
      </c>
      <c r="E42" s="935">
        <v>6</v>
      </c>
      <c r="F42" s="401"/>
      <c r="G42" s="402"/>
    </row>
    <row r="43" spans="1:7" s="254" customFormat="1">
      <c r="A43" s="936"/>
      <c r="B43" s="942" t="s">
        <v>500</v>
      </c>
      <c r="C43" s="942"/>
      <c r="D43" s="934" t="s">
        <v>6</v>
      </c>
      <c r="E43" s="948">
        <v>1</v>
      </c>
      <c r="F43" s="401"/>
      <c r="G43" s="402"/>
    </row>
    <row r="44" spans="1:7" s="254" customFormat="1" ht="25.5">
      <c r="A44" s="932"/>
      <c r="B44" s="944" t="s">
        <v>417</v>
      </c>
      <c r="C44" s="944"/>
      <c r="D44" s="934" t="s">
        <v>6</v>
      </c>
      <c r="E44" s="935">
        <v>1</v>
      </c>
      <c r="F44" s="401"/>
      <c r="G44" s="402"/>
    </row>
    <row r="45" spans="1:7" s="254" customFormat="1" ht="25.5">
      <c r="A45" s="932"/>
      <c r="B45" s="944" t="s">
        <v>418</v>
      </c>
      <c r="C45" s="944"/>
      <c r="D45" s="934" t="s">
        <v>6</v>
      </c>
      <c r="E45" s="935">
        <v>1</v>
      </c>
      <c r="F45" s="401"/>
      <c r="G45" s="402"/>
    </row>
    <row r="46" spans="1:7" s="254" customFormat="1" ht="15" customHeight="1">
      <c r="A46" s="932"/>
      <c r="B46" s="943" t="s">
        <v>419</v>
      </c>
      <c r="C46" s="943"/>
      <c r="D46" s="934" t="s">
        <v>6</v>
      </c>
      <c r="E46" s="935">
        <v>3</v>
      </c>
      <c r="F46" s="401"/>
      <c r="G46" s="402"/>
    </row>
    <row r="47" spans="1:7" s="254" customFormat="1" ht="15" customHeight="1">
      <c r="A47" s="932"/>
      <c r="B47" s="933" t="s">
        <v>420</v>
      </c>
      <c r="C47" s="933"/>
      <c r="D47" s="934" t="s">
        <v>6</v>
      </c>
      <c r="E47" s="935">
        <v>1</v>
      </c>
      <c r="F47" s="401"/>
      <c r="G47" s="402"/>
    </row>
    <row r="48" spans="1:7" s="254" customFormat="1" ht="15" customHeight="1">
      <c r="A48" s="932"/>
      <c r="B48" s="943" t="s">
        <v>421</v>
      </c>
      <c r="C48" s="933"/>
      <c r="D48" s="934" t="s">
        <v>6</v>
      </c>
      <c r="E48" s="935">
        <v>1</v>
      </c>
      <c r="F48" s="401"/>
      <c r="G48" s="402"/>
    </row>
    <row r="49" spans="1:7" s="254" customFormat="1" ht="15" customHeight="1">
      <c r="A49" s="932"/>
      <c r="B49" s="943" t="s">
        <v>422</v>
      </c>
      <c r="C49" s="933"/>
      <c r="D49" s="934" t="s">
        <v>6</v>
      </c>
      <c r="E49" s="935">
        <v>4</v>
      </c>
      <c r="F49" s="401"/>
      <c r="G49" s="402"/>
    </row>
    <row r="50" spans="1:7" s="254" customFormat="1" ht="15" customHeight="1">
      <c r="A50" s="932"/>
      <c r="B50" s="933" t="s">
        <v>423</v>
      </c>
      <c r="C50" s="933"/>
      <c r="D50" s="934" t="s">
        <v>6</v>
      </c>
      <c r="E50" s="935">
        <v>5</v>
      </c>
      <c r="F50" s="401"/>
      <c r="G50" s="402"/>
    </row>
    <row r="51" spans="1:7" s="254" customFormat="1" ht="15" customHeight="1">
      <c r="A51" s="932"/>
      <c r="B51" s="933" t="s">
        <v>424</v>
      </c>
      <c r="C51" s="933"/>
      <c r="D51" s="934" t="s">
        <v>6</v>
      </c>
      <c r="E51" s="935">
        <v>5</v>
      </c>
      <c r="F51" s="401"/>
      <c r="G51" s="402"/>
    </row>
    <row r="52" spans="1:7" s="254" customFormat="1" ht="15" customHeight="1">
      <c r="A52" s="932"/>
      <c r="B52" s="933" t="s">
        <v>425</v>
      </c>
      <c r="C52" s="933"/>
      <c r="D52" s="934" t="s">
        <v>6</v>
      </c>
      <c r="E52" s="935">
        <v>1</v>
      </c>
      <c r="F52" s="401"/>
      <c r="G52" s="402"/>
    </row>
    <row r="53" spans="1:7" s="254" customFormat="1" ht="15" customHeight="1">
      <c r="A53" s="932"/>
      <c r="B53" s="946" t="s">
        <v>426</v>
      </c>
      <c r="C53" s="946"/>
      <c r="D53" s="934" t="s">
        <v>6</v>
      </c>
      <c r="E53" s="947">
        <v>1</v>
      </c>
      <c r="F53" s="413"/>
      <c r="G53" s="414"/>
    </row>
    <row r="54" spans="1:7" s="254" customFormat="1" ht="15" customHeight="1">
      <c r="A54" s="932"/>
      <c r="B54" s="942" t="s">
        <v>427</v>
      </c>
      <c r="C54" s="942"/>
      <c r="D54" s="934" t="s">
        <v>372</v>
      </c>
      <c r="E54" s="935">
        <v>1</v>
      </c>
      <c r="F54" s="401"/>
      <c r="G54" s="402"/>
    </row>
    <row r="55" spans="1:7" s="254" customFormat="1" ht="25.5">
      <c r="A55" s="932"/>
      <c r="B55" s="942" t="s">
        <v>428</v>
      </c>
      <c r="C55" s="942"/>
      <c r="D55" s="934" t="s">
        <v>372</v>
      </c>
      <c r="E55" s="935">
        <v>1</v>
      </c>
      <c r="F55" s="401"/>
      <c r="G55" s="402"/>
    </row>
    <row r="56" spans="1:7" s="254" customFormat="1" ht="15" customHeight="1">
      <c r="A56" s="932"/>
      <c r="B56" s="933" t="s">
        <v>429</v>
      </c>
      <c r="C56" s="933"/>
      <c r="D56" s="934" t="s">
        <v>372</v>
      </c>
      <c r="E56" s="935">
        <v>1</v>
      </c>
      <c r="F56" s="401"/>
      <c r="G56" s="402"/>
    </row>
    <row r="57" spans="1:7" s="255" customFormat="1" ht="15" customHeight="1">
      <c r="A57" s="932"/>
      <c r="B57" s="938" t="s">
        <v>371</v>
      </c>
      <c r="C57" s="938"/>
      <c r="D57" s="939" t="s">
        <v>372</v>
      </c>
      <c r="E57" s="949">
        <v>1</v>
      </c>
      <c r="F57" s="519"/>
      <c r="G57" s="518">
        <f>E57*F57</f>
        <v>0</v>
      </c>
    </row>
    <row r="58" spans="1:7" s="254" customFormat="1" ht="15" customHeight="1">
      <c r="A58" s="932"/>
      <c r="B58" s="937"/>
      <c r="C58" s="937"/>
      <c r="D58" s="934"/>
      <c r="E58" s="935"/>
      <c r="F58" s="399"/>
      <c r="G58" s="402"/>
    </row>
    <row r="59" spans="1:7" s="254" customFormat="1" ht="104.25" customHeight="1">
      <c r="A59" s="936">
        <v>4</v>
      </c>
      <c r="B59" s="941" t="s">
        <v>745</v>
      </c>
      <c r="C59" s="941"/>
      <c r="D59" s="934"/>
      <c r="E59" s="935"/>
      <c r="F59" s="402"/>
      <c r="G59" s="402"/>
    </row>
    <row r="60" spans="1:7" s="254" customFormat="1" ht="5.25" customHeight="1">
      <c r="A60" s="936"/>
      <c r="B60" s="941"/>
      <c r="C60" s="941"/>
      <c r="D60" s="934"/>
      <c r="E60" s="935"/>
      <c r="F60" s="402"/>
      <c r="G60" s="402"/>
    </row>
    <row r="61" spans="1:7" s="254" customFormat="1" ht="76.5">
      <c r="A61" s="932"/>
      <c r="B61" s="942" t="s">
        <v>668</v>
      </c>
      <c r="C61" s="942"/>
      <c r="D61" s="934" t="s">
        <v>6</v>
      </c>
      <c r="E61" s="935">
        <v>1</v>
      </c>
      <c r="F61" s="401"/>
      <c r="G61" s="402"/>
    </row>
    <row r="62" spans="1:7" s="254" customFormat="1" ht="15" customHeight="1">
      <c r="A62" s="932"/>
      <c r="B62" s="943" t="s">
        <v>401</v>
      </c>
      <c r="C62" s="943"/>
      <c r="D62" s="934" t="s">
        <v>6</v>
      </c>
      <c r="E62" s="935">
        <v>3</v>
      </c>
      <c r="F62" s="401"/>
      <c r="G62" s="402"/>
    </row>
    <row r="63" spans="1:7" s="254" customFormat="1" ht="15" customHeight="1">
      <c r="A63" s="932"/>
      <c r="B63" s="943" t="s">
        <v>402</v>
      </c>
      <c r="C63" s="943"/>
      <c r="D63" s="934" t="s">
        <v>6</v>
      </c>
      <c r="E63" s="935">
        <v>2</v>
      </c>
      <c r="F63" s="401"/>
      <c r="G63" s="402"/>
    </row>
    <row r="64" spans="1:7" s="254" customFormat="1" ht="15" customHeight="1">
      <c r="A64" s="932"/>
      <c r="B64" s="943" t="s">
        <v>403</v>
      </c>
      <c r="C64" s="943"/>
      <c r="D64" s="934" t="s">
        <v>6</v>
      </c>
      <c r="E64" s="935">
        <v>3</v>
      </c>
      <c r="F64" s="401"/>
      <c r="G64" s="402"/>
    </row>
    <row r="65" spans="1:7" s="254" customFormat="1" ht="27.75" customHeight="1">
      <c r="A65" s="932"/>
      <c r="B65" s="944" t="s">
        <v>405</v>
      </c>
      <c r="C65" s="944"/>
      <c r="D65" s="934" t="s">
        <v>6</v>
      </c>
      <c r="E65" s="935">
        <v>1</v>
      </c>
      <c r="F65" s="401"/>
      <c r="G65" s="421"/>
    </row>
    <row r="66" spans="1:7" s="254" customFormat="1" ht="15" customHeight="1">
      <c r="A66" s="932"/>
      <c r="B66" s="945" t="s">
        <v>664</v>
      </c>
      <c r="C66" s="945"/>
      <c r="D66" s="934" t="s">
        <v>6</v>
      </c>
      <c r="E66" s="935">
        <v>1</v>
      </c>
      <c r="F66" s="401"/>
      <c r="G66" s="402"/>
    </row>
    <row r="67" spans="1:7" s="254" customFormat="1" ht="15" customHeight="1">
      <c r="A67" s="932"/>
      <c r="B67" s="943" t="s">
        <v>406</v>
      </c>
      <c r="C67" s="933"/>
      <c r="D67" s="934" t="s">
        <v>6</v>
      </c>
      <c r="E67" s="935">
        <v>1</v>
      </c>
      <c r="F67" s="401"/>
      <c r="G67" s="402"/>
    </row>
    <row r="68" spans="1:7" s="254" customFormat="1" ht="38.25">
      <c r="A68" s="932"/>
      <c r="B68" s="944" t="s">
        <v>407</v>
      </c>
      <c r="C68" s="944"/>
      <c r="D68" s="934" t="s">
        <v>6</v>
      </c>
      <c r="E68" s="935">
        <v>1</v>
      </c>
      <c r="F68" s="401"/>
      <c r="G68" s="402"/>
    </row>
    <row r="69" spans="1:7" s="254" customFormat="1" ht="15" customHeight="1">
      <c r="A69" s="932"/>
      <c r="B69" s="946" t="s">
        <v>408</v>
      </c>
      <c r="C69" s="946"/>
      <c r="D69" s="934" t="s">
        <v>6</v>
      </c>
      <c r="E69" s="947">
        <v>1</v>
      </c>
      <c r="F69" s="413"/>
      <c r="G69" s="414"/>
    </row>
    <row r="70" spans="1:7" s="254" customFormat="1" ht="14.25" customHeight="1">
      <c r="A70" s="932"/>
      <c r="B70" s="943" t="s">
        <v>409</v>
      </c>
      <c r="C70" s="933"/>
      <c r="D70" s="934" t="s">
        <v>6</v>
      </c>
      <c r="E70" s="935">
        <v>1</v>
      </c>
      <c r="F70" s="401"/>
      <c r="G70" s="421"/>
    </row>
    <row r="71" spans="1:7" s="254" customFormat="1" ht="14.25" customHeight="1">
      <c r="A71" s="932"/>
      <c r="B71" s="943" t="s">
        <v>410</v>
      </c>
      <c r="C71" s="933"/>
      <c r="D71" s="934" t="s">
        <v>6</v>
      </c>
      <c r="E71" s="935">
        <v>3</v>
      </c>
      <c r="F71" s="401"/>
      <c r="G71" s="421"/>
    </row>
    <row r="72" spans="1:7" s="254" customFormat="1" ht="14.25" customHeight="1">
      <c r="A72" s="932"/>
      <c r="B72" s="943" t="s">
        <v>665</v>
      </c>
      <c r="C72" s="933"/>
      <c r="D72" s="934" t="s">
        <v>6</v>
      </c>
      <c r="E72" s="935">
        <v>1</v>
      </c>
      <c r="F72" s="401"/>
      <c r="G72" s="421"/>
    </row>
    <row r="73" spans="1:7" s="254" customFormat="1">
      <c r="A73" s="932"/>
      <c r="B73" s="933" t="s">
        <v>666</v>
      </c>
      <c r="C73" s="933"/>
      <c r="D73" s="934" t="s">
        <v>6</v>
      </c>
      <c r="E73" s="935">
        <v>2</v>
      </c>
      <c r="F73" s="401"/>
      <c r="G73" s="421"/>
    </row>
    <row r="74" spans="1:7" s="254" customFormat="1" ht="14.25" customHeight="1">
      <c r="A74" s="932"/>
      <c r="B74" s="933" t="s">
        <v>411</v>
      </c>
      <c r="C74" s="933"/>
      <c r="D74" s="934" t="s">
        <v>6</v>
      </c>
      <c r="E74" s="935">
        <v>1</v>
      </c>
      <c r="F74" s="401"/>
      <c r="G74" s="421"/>
    </row>
    <row r="75" spans="1:7" s="254" customFormat="1">
      <c r="A75" s="932"/>
      <c r="B75" s="933" t="s">
        <v>412</v>
      </c>
      <c r="C75" s="933"/>
      <c r="D75" s="934" t="s">
        <v>6</v>
      </c>
      <c r="E75" s="935">
        <v>1</v>
      </c>
      <c r="F75" s="401"/>
      <c r="G75" s="421"/>
    </row>
    <row r="76" spans="1:7" s="254" customFormat="1" ht="25.5">
      <c r="A76" s="932"/>
      <c r="B76" s="943" t="s">
        <v>413</v>
      </c>
      <c r="C76" s="943"/>
      <c r="D76" s="934" t="s">
        <v>6</v>
      </c>
      <c r="E76" s="935">
        <v>1</v>
      </c>
      <c r="F76" s="401"/>
      <c r="G76" s="421"/>
    </row>
    <row r="77" spans="1:7" s="254" customFormat="1" ht="26.25" customHeight="1">
      <c r="A77" s="932"/>
      <c r="B77" s="933" t="s">
        <v>414</v>
      </c>
      <c r="C77" s="933"/>
      <c r="D77" s="934" t="s">
        <v>6</v>
      </c>
      <c r="E77" s="935">
        <v>1</v>
      </c>
      <c r="F77" s="401"/>
      <c r="G77" s="421"/>
    </row>
    <row r="78" spans="1:7" s="254" customFormat="1" ht="25.5">
      <c r="A78" s="932"/>
      <c r="B78" s="944" t="s">
        <v>417</v>
      </c>
      <c r="C78" s="944"/>
      <c r="D78" s="934" t="s">
        <v>6</v>
      </c>
      <c r="E78" s="935">
        <v>1</v>
      </c>
      <c r="F78" s="401"/>
      <c r="G78" s="402"/>
    </row>
    <row r="79" spans="1:7" s="254" customFormat="1" ht="25.5">
      <c r="A79" s="932"/>
      <c r="B79" s="944" t="s">
        <v>418</v>
      </c>
      <c r="C79" s="944"/>
      <c r="D79" s="934" t="s">
        <v>6</v>
      </c>
      <c r="E79" s="935">
        <v>1</v>
      </c>
      <c r="F79" s="401"/>
      <c r="G79" s="402"/>
    </row>
    <row r="80" spans="1:7" s="254" customFormat="1" ht="15" customHeight="1">
      <c r="A80" s="932"/>
      <c r="B80" s="943" t="s">
        <v>430</v>
      </c>
      <c r="C80" s="943"/>
      <c r="D80" s="934" t="s">
        <v>6</v>
      </c>
      <c r="E80" s="935">
        <v>3</v>
      </c>
      <c r="F80" s="401"/>
      <c r="G80" s="402"/>
    </row>
    <row r="81" spans="1:7" s="254" customFormat="1" ht="15" customHeight="1">
      <c r="A81" s="932"/>
      <c r="B81" s="933" t="s">
        <v>420</v>
      </c>
      <c r="C81" s="933"/>
      <c r="D81" s="934" t="s">
        <v>6</v>
      </c>
      <c r="E81" s="935">
        <v>1</v>
      </c>
      <c r="F81" s="401"/>
      <c r="G81" s="402"/>
    </row>
    <row r="82" spans="1:7" s="254" customFormat="1" ht="15" customHeight="1">
      <c r="A82" s="932"/>
      <c r="B82" s="943" t="s">
        <v>431</v>
      </c>
      <c r="C82" s="933"/>
      <c r="D82" s="934" t="s">
        <v>6</v>
      </c>
      <c r="E82" s="935">
        <v>1</v>
      </c>
      <c r="F82" s="401"/>
      <c r="G82" s="402"/>
    </row>
    <row r="83" spans="1:7" s="254" customFormat="1" ht="15" customHeight="1">
      <c r="A83" s="932"/>
      <c r="B83" s="943" t="s">
        <v>422</v>
      </c>
      <c r="C83" s="933"/>
      <c r="D83" s="934" t="s">
        <v>6</v>
      </c>
      <c r="E83" s="935">
        <v>4</v>
      </c>
      <c r="F83" s="401"/>
      <c r="G83" s="402"/>
    </row>
    <row r="84" spans="1:7" s="254" customFormat="1" ht="15" customHeight="1">
      <c r="A84" s="932"/>
      <c r="B84" s="933" t="s">
        <v>415</v>
      </c>
      <c r="C84" s="933"/>
      <c r="D84" s="934" t="s">
        <v>6</v>
      </c>
      <c r="E84" s="935">
        <v>1</v>
      </c>
      <c r="F84" s="401"/>
      <c r="G84" s="402"/>
    </row>
    <row r="85" spans="1:7" s="254" customFormat="1" ht="15" customHeight="1">
      <c r="A85" s="932"/>
      <c r="B85" s="933" t="s">
        <v>416</v>
      </c>
      <c r="C85" s="933"/>
      <c r="D85" s="934" t="s">
        <v>6</v>
      </c>
      <c r="E85" s="935">
        <v>1</v>
      </c>
      <c r="F85" s="401"/>
      <c r="G85" s="402"/>
    </row>
    <row r="86" spans="1:7" s="254" customFormat="1">
      <c r="A86" s="936"/>
      <c r="B86" s="942" t="s">
        <v>498</v>
      </c>
      <c r="C86" s="942"/>
      <c r="D86" s="934" t="s">
        <v>6</v>
      </c>
      <c r="E86" s="948">
        <v>3</v>
      </c>
      <c r="F86" s="401"/>
      <c r="G86" s="402"/>
    </row>
    <row r="87" spans="1:7" s="254" customFormat="1">
      <c r="A87" s="936"/>
      <c r="B87" s="942" t="s">
        <v>500</v>
      </c>
      <c r="C87" s="942"/>
      <c r="D87" s="934" t="s">
        <v>6</v>
      </c>
      <c r="E87" s="948">
        <v>1</v>
      </c>
      <c r="F87" s="401"/>
      <c r="G87" s="402"/>
    </row>
    <row r="88" spans="1:7" s="254" customFormat="1" ht="15" customHeight="1">
      <c r="A88" s="932"/>
      <c r="B88" s="933" t="s">
        <v>423</v>
      </c>
      <c r="C88" s="933"/>
      <c r="D88" s="934" t="s">
        <v>6</v>
      </c>
      <c r="E88" s="935">
        <v>3</v>
      </c>
      <c r="F88" s="401"/>
      <c r="G88" s="402"/>
    </row>
    <row r="89" spans="1:7" s="254" customFormat="1" ht="15" customHeight="1">
      <c r="A89" s="932"/>
      <c r="B89" s="933" t="s">
        <v>424</v>
      </c>
      <c r="C89" s="933"/>
      <c r="D89" s="934" t="s">
        <v>6</v>
      </c>
      <c r="E89" s="935">
        <v>3</v>
      </c>
      <c r="F89" s="401"/>
      <c r="G89" s="402"/>
    </row>
    <row r="90" spans="1:7" s="254" customFormat="1" ht="15" customHeight="1">
      <c r="A90" s="932"/>
      <c r="B90" s="946" t="s">
        <v>426</v>
      </c>
      <c r="C90" s="946"/>
      <c r="D90" s="934" t="s">
        <v>6</v>
      </c>
      <c r="E90" s="947">
        <v>1</v>
      </c>
      <c r="F90" s="413"/>
      <c r="G90" s="414"/>
    </row>
    <row r="91" spans="1:7" s="254" customFormat="1" ht="15" customHeight="1">
      <c r="A91" s="932"/>
      <c r="B91" s="942" t="s">
        <v>427</v>
      </c>
      <c r="C91" s="942"/>
      <c r="D91" s="934" t="s">
        <v>372</v>
      </c>
      <c r="E91" s="935">
        <v>1</v>
      </c>
      <c r="F91" s="401"/>
      <c r="G91" s="402"/>
    </row>
    <row r="92" spans="1:7" s="254" customFormat="1" ht="25.5">
      <c r="A92" s="932"/>
      <c r="B92" s="942" t="s">
        <v>428</v>
      </c>
      <c r="C92" s="942"/>
      <c r="D92" s="934" t="s">
        <v>372</v>
      </c>
      <c r="E92" s="935">
        <v>1</v>
      </c>
      <c r="F92" s="401"/>
      <c r="G92" s="402"/>
    </row>
    <row r="93" spans="1:7" s="254" customFormat="1" ht="15" customHeight="1">
      <c r="A93" s="932"/>
      <c r="B93" s="933" t="s">
        <v>429</v>
      </c>
      <c r="C93" s="933"/>
      <c r="D93" s="934" t="s">
        <v>372</v>
      </c>
      <c r="E93" s="935">
        <v>1</v>
      </c>
      <c r="F93" s="401"/>
      <c r="G93" s="402"/>
    </row>
    <row r="94" spans="1:7" s="255" customFormat="1" ht="15" customHeight="1">
      <c r="A94" s="932"/>
      <c r="B94" s="938" t="s">
        <v>371</v>
      </c>
      <c r="C94" s="938"/>
      <c r="D94" s="939" t="s">
        <v>372</v>
      </c>
      <c r="E94" s="949">
        <v>3</v>
      </c>
      <c r="F94" s="519"/>
      <c r="G94" s="518">
        <f>E94*F94</f>
        <v>0</v>
      </c>
    </row>
    <row r="95" spans="1:7" s="254" customFormat="1" ht="15" customHeight="1">
      <c r="A95" s="932"/>
      <c r="B95" s="937"/>
      <c r="C95" s="937"/>
      <c r="D95" s="934"/>
      <c r="E95" s="935"/>
      <c r="F95" s="399"/>
      <c r="G95" s="402"/>
    </row>
    <row r="96" spans="1:7" s="254" customFormat="1" ht="25.5">
      <c r="A96" s="936">
        <v>5</v>
      </c>
      <c r="B96" s="946" t="s">
        <v>432</v>
      </c>
      <c r="C96" s="946"/>
      <c r="D96" s="934"/>
      <c r="E96" s="935"/>
      <c r="F96" s="399"/>
      <c r="G96" s="402"/>
    </row>
    <row r="97" spans="1:7" s="256" customFormat="1" ht="38.25">
      <c r="A97" s="950"/>
      <c r="B97" s="943" t="s">
        <v>433</v>
      </c>
      <c r="C97" s="951"/>
      <c r="D97" s="934" t="s">
        <v>6</v>
      </c>
      <c r="E97" s="947">
        <v>4</v>
      </c>
      <c r="F97" s="417"/>
      <c r="G97" s="418"/>
    </row>
    <row r="98" spans="1:7" s="254" customFormat="1" ht="63.75">
      <c r="A98" s="932"/>
      <c r="B98" s="942" t="s">
        <v>741</v>
      </c>
      <c r="C98" s="942"/>
      <c r="D98" s="934" t="s">
        <v>44</v>
      </c>
      <c r="E98" s="935">
        <v>20</v>
      </c>
      <c r="F98" s="401"/>
      <c r="G98" s="402"/>
    </row>
    <row r="99" spans="1:7" s="255" customFormat="1" ht="14.25" customHeight="1">
      <c r="A99" s="932"/>
      <c r="B99" s="938" t="s">
        <v>371</v>
      </c>
      <c r="C99" s="938"/>
      <c r="D99" s="939" t="s">
        <v>372</v>
      </c>
      <c r="E99" s="949">
        <v>4</v>
      </c>
      <c r="F99" s="519"/>
      <c r="G99" s="518">
        <f>E99*F99</f>
        <v>0</v>
      </c>
    </row>
    <row r="100" spans="1:7" s="254" customFormat="1" ht="14.25" customHeight="1">
      <c r="A100" s="932"/>
      <c r="B100" s="933" t="s">
        <v>434</v>
      </c>
      <c r="C100" s="933"/>
      <c r="D100" s="934"/>
      <c r="E100" s="935"/>
      <c r="F100" s="401"/>
      <c r="G100" s="402"/>
    </row>
    <row r="101" spans="1:7" s="254" customFormat="1" ht="28.5" customHeight="1">
      <c r="A101" s="936">
        <v>6</v>
      </c>
      <c r="B101" s="942" t="s">
        <v>435</v>
      </c>
      <c r="C101" s="942"/>
      <c r="D101" s="952"/>
      <c r="E101" s="935"/>
      <c r="F101" s="421"/>
      <c r="G101" s="421"/>
    </row>
    <row r="102" spans="1:7" s="254" customFormat="1" ht="14.25" customHeight="1">
      <c r="A102" s="932"/>
      <c r="B102" s="933" t="s">
        <v>436</v>
      </c>
      <c r="C102" s="933"/>
      <c r="D102" s="934" t="s">
        <v>44</v>
      </c>
      <c r="E102" s="935">
        <v>360</v>
      </c>
      <c r="F102" s="519"/>
      <c r="G102" s="518">
        <f>E102*F102</f>
        <v>0</v>
      </c>
    </row>
    <row r="103" spans="1:7" s="254" customFormat="1" ht="14.25" customHeight="1">
      <c r="A103" s="932"/>
      <c r="B103" s="933"/>
      <c r="C103" s="933"/>
      <c r="D103" s="934"/>
      <c r="E103" s="935"/>
      <c r="F103" s="401"/>
      <c r="G103" s="402"/>
    </row>
    <row r="104" spans="1:7" s="254" customFormat="1" ht="28.5" customHeight="1">
      <c r="A104" s="936">
        <v>7</v>
      </c>
      <c r="B104" s="942" t="s">
        <v>435</v>
      </c>
      <c r="C104" s="942"/>
      <c r="D104" s="952"/>
      <c r="E104" s="935"/>
      <c r="F104" s="421"/>
      <c r="G104" s="421"/>
    </row>
    <row r="105" spans="1:7" s="254" customFormat="1" ht="25.5">
      <c r="A105" s="932"/>
      <c r="B105" s="944" t="s">
        <v>437</v>
      </c>
      <c r="C105" s="944"/>
      <c r="D105" s="934" t="s">
        <v>44</v>
      </c>
      <c r="E105" s="935">
        <v>170</v>
      </c>
      <c r="F105" s="519"/>
      <c r="G105" s="518">
        <f>E105*F105</f>
        <v>0</v>
      </c>
    </row>
    <row r="106" spans="1:7" s="254" customFormat="1" ht="14.25" customHeight="1">
      <c r="A106" s="932"/>
      <c r="B106" s="933"/>
      <c r="C106" s="933"/>
      <c r="D106" s="934"/>
      <c r="E106" s="935"/>
      <c r="F106" s="401"/>
      <c r="G106" s="402"/>
    </row>
    <row r="107" spans="1:7" s="254" customFormat="1" ht="28.5" customHeight="1">
      <c r="A107" s="936">
        <v>8</v>
      </c>
      <c r="B107" s="942" t="s">
        <v>435</v>
      </c>
      <c r="C107" s="942"/>
      <c r="D107" s="952"/>
      <c r="E107" s="935"/>
      <c r="F107" s="421"/>
      <c r="G107" s="421"/>
    </row>
    <row r="108" spans="1:7" s="254" customFormat="1">
      <c r="A108" s="932"/>
      <c r="B108" s="944" t="s">
        <v>438</v>
      </c>
      <c r="C108" s="944"/>
      <c r="D108" s="934" t="s">
        <v>44</v>
      </c>
      <c r="E108" s="935">
        <v>15</v>
      </c>
      <c r="F108" s="519"/>
      <c r="G108" s="518">
        <f>E108*F108</f>
        <v>0</v>
      </c>
    </row>
    <row r="109" spans="1:7" s="254" customFormat="1">
      <c r="A109" s="932"/>
      <c r="B109" s="944"/>
      <c r="C109" s="944"/>
      <c r="D109" s="934"/>
      <c r="E109" s="935"/>
      <c r="F109" s="401"/>
      <c r="G109" s="441"/>
    </row>
    <row r="110" spans="1:7" s="254" customFormat="1" ht="25.5" customHeight="1">
      <c r="A110" s="936">
        <v>9</v>
      </c>
      <c r="B110" s="953" t="s">
        <v>439</v>
      </c>
      <c r="C110" s="953"/>
      <c r="D110" s="934"/>
      <c r="E110" s="935"/>
      <c r="F110" s="401"/>
      <c r="G110" s="402"/>
    </row>
    <row r="111" spans="1:7" s="254" customFormat="1" ht="14.25" customHeight="1">
      <c r="A111" s="932" t="s">
        <v>243</v>
      </c>
      <c r="B111" s="933" t="s">
        <v>440</v>
      </c>
      <c r="C111" s="933"/>
      <c r="D111" s="934" t="s">
        <v>6</v>
      </c>
      <c r="E111" s="935">
        <v>2</v>
      </c>
      <c r="F111" s="519"/>
      <c r="G111" s="518">
        <f t="shared" ref="G111:G113" si="0">E111*F111</f>
        <v>0</v>
      </c>
    </row>
    <row r="112" spans="1:7" s="254" customFormat="1" ht="25.5">
      <c r="A112" s="932" t="s">
        <v>244</v>
      </c>
      <c r="B112" s="944" t="s">
        <v>441</v>
      </c>
      <c r="C112" s="944"/>
      <c r="D112" s="934" t="s">
        <v>6</v>
      </c>
      <c r="E112" s="935">
        <v>6</v>
      </c>
      <c r="F112" s="519"/>
      <c r="G112" s="518">
        <f t="shared" si="0"/>
        <v>0</v>
      </c>
    </row>
    <row r="113" spans="1:7" s="254" customFormat="1">
      <c r="A113" s="932" t="s">
        <v>694</v>
      </c>
      <c r="B113" s="944" t="s">
        <v>442</v>
      </c>
      <c r="C113" s="944"/>
      <c r="D113" s="934" t="s">
        <v>6</v>
      </c>
      <c r="E113" s="935">
        <v>2</v>
      </c>
      <c r="F113" s="519"/>
      <c r="G113" s="518">
        <f t="shared" si="0"/>
        <v>0</v>
      </c>
    </row>
    <row r="114" spans="1:7" s="254" customFormat="1" ht="14.25" customHeight="1">
      <c r="A114" s="932"/>
      <c r="B114" s="954"/>
      <c r="C114" s="954"/>
      <c r="D114" s="952"/>
      <c r="E114" s="935"/>
      <c r="F114" s="401"/>
      <c r="G114" s="402"/>
    </row>
    <row r="115" spans="1:7" s="254" customFormat="1" ht="76.5">
      <c r="A115" s="936">
        <v>10</v>
      </c>
      <c r="B115" s="933" t="s">
        <v>443</v>
      </c>
      <c r="C115" s="933"/>
      <c r="D115" s="934"/>
      <c r="E115" s="935"/>
      <c r="F115" s="401"/>
      <c r="G115" s="402"/>
    </row>
    <row r="116" spans="1:7" s="254" customFormat="1" ht="14.25" customHeight="1">
      <c r="A116" s="936"/>
      <c r="B116" s="945" t="s">
        <v>444</v>
      </c>
      <c r="C116" s="945"/>
      <c r="D116" s="934" t="s">
        <v>44</v>
      </c>
      <c r="E116" s="955">
        <v>45</v>
      </c>
      <c r="F116" s="442"/>
      <c r="G116" s="442"/>
    </row>
    <row r="117" spans="1:7" s="258" customFormat="1" ht="14.25" customHeight="1">
      <c r="A117" s="936"/>
      <c r="B117" s="942" t="s">
        <v>445</v>
      </c>
      <c r="C117" s="942"/>
      <c r="D117" s="934" t="s">
        <v>6</v>
      </c>
      <c r="E117" s="935">
        <v>10</v>
      </c>
      <c r="F117" s="442"/>
      <c r="G117" s="442"/>
    </row>
    <row r="118" spans="1:7" s="258" customFormat="1" ht="14.25" customHeight="1">
      <c r="A118" s="936"/>
      <c r="B118" s="956" t="s">
        <v>446</v>
      </c>
      <c r="C118" s="942"/>
      <c r="D118" s="934" t="s">
        <v>44</v>
      </c>
      <c r="E118" s="935">
        <v>6</v>
      </c>
      <c r="F118" s="442"/>
      <c r="G118" s="442"/>
    </row>
    <row r="119" spans="1:7" s="259" customFormat="1" ht="14.25" customHeight="1">
      <c r="A119" s="936"/>
      <c r="B119" s="956" t="s">
        <v>447</v>
      </c>
      <c r="C119" s="945"/>
      <c r="D119" s="934" t="s">
        <v>6</v>
      </c>
      <c r="E119" s="955">
        <v>2</v>
      </c>
      <c r="F119" s="442"/>
      <c r="G119" s="442"/>
    </row>
    <row r="120" spans="1:7" s="254" customFormat="1">
      <c r="A120" s="936"/>
      <c r="B120" s="938" t="s">
        <v>371</v>
      </c>
      <c r="C120" s="938"/>
      <c r="D120" s="939" t="s">
        <v>372</v>
      </c>
      <c r="E120" s="957">
        <v>4</v>
      </c>
      <c r="F120" s="519"/>
      <c r="G120" s="518">
        <f t="shared" ref="G120" si="1">E120*F120</f>
        <v>0</v>
      </c>
    </row>
    <row r="121" spans="1:7" s="254" customFormat="1" ht="14.25" customHeight="1">
      <c r="A121" s="958"/>
      <c r="B121" s="959"/>
      <c r="C121" s="959"/>
      <c r="D121" s="960"/>
      <c r="E121" s="961"/>
      <c r="F121" s="426"/>
      <c r="G121" s="427"/>
    </row>
    <row r="122" spans="1:7" s="254" customFormat="1">
      <c r="A122" s="962">
        <v>11</v>
      </c>
      <c r="B122" s="943" t="s">
        <v>448</v>
      </c>
      <c r="C122" s="943"/>
      <c r="D122" s="960" t="s">
        <v>372</v>
      </c>
      <c r="E122" s="961">
        <v>1</v>
      </c>
      <c r="F122" s="519"/>
      <c r="G122" s="518">
        <f t="shared" ref="G122" si="2">E122*F122</f>
        <v>0</v>
      </c>
    </row>
    <row r="123" spans="1:7" ht="13.5" thickBot="1">
      <c r="A123" s="926"/>
      <c r="B123" s="956"/>
      <c r="C123" s="956"/>
      <c r="D123" s="914"/>
      <c r="E123" s="915"/>
      <c r="F123" s="429"/>
      <c r="G123" s="430"/>
    </row>
    <row r="124" spans="1:7">
      <c r="A124" s="963"/>
      <c r="B124" s="964" t="s">
        <v>380</v>
      </c>
      <c r="C124" s="964"/>
      <c r="D124" s="965"/>
      <c r="E124" s="966" t="s">
        <v>381</v>
      </c>
      <c r="F124" s="433"/>
      <c r="G124" s="520">
        <f>SUM(G15:G123)</f>
        <v>0</v>
      </c>
    </row>
    <row r="125" spans="1:7" s="260" customFormat="1" ht="18.75" customHeight="1">
      <c r="A125" s="967"/>
      <c r="B125" s="968"/>
      <c r="C125" s="969"/>
      <c r="D125" s="970"/>
      <c r="E125" s="971"/>
      <c r="F125" s="434"/>
      <c r="G125" s="435"/>
    </row>
    <row r="126" spans="1:7">
      <c r="A126" s="958"/>
      <c r="B126" s="972"/>
      <c r="C126" s="972"/>
      <c r="D126" s="960"/>
      <c r="E126" s="961"/>
      <c r="F126" s="428"/>
      <c r="G126" s="427"/>
    </row>
    <row r="128" spans="1:7">
      <c r="B128" s="973" t="s">
        <v>449</v>
      </c>
    </row>
  </sheetData>
  <sheetProtection password="DD5D" sheet="1" objects="1" scenarios="1"/>
  <printOptions horizontalCentered="1"/>
  <pageMargins left="0.74803149606299213" right="0.74803149606299213" top="0.55118110236220474" bottom="0.59055118110236227" header="0" footer="0"/>
  <pageSetup paperSize="9" scale="85" fitToHeight="0" orientation="portrait" r:id="rId1"/>
  <headerFooter alignWithMargins="0">
    <oddFooter>&amp;A&amp;RPage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7"/>
  <sheetViews>
    <sheetView view="pageBreakPreview" topLeftCell="A89" zoomScale="115" zoomScaleNormal="100" zoomScaleSheetLayoutView="115" workbookViewId="0">
      <selection activeCell="F97" sqref="F97"/>
    </sheetView>
  </sheetViews>
  <sheetFormatPr defaultRowHeight="12.75"/>
  <cols>
    <col min="1" max="1" width="4.7109375" style="403" customWidth="1"/>
    <col min="2" max="2" width="58.7109375" style="442" customWidth="1"/>
    <col min="3" max="3" width="2.28515625" style="442" customWidth="1"/>
    <col min="4" max="4" width="6.7109375" style="470" customWidth="1"/>
    <col min="5" max="5" width="6.7109375" style="471" customWidth="1"/>
    <col min="6" max="7" width="10.7109375" style="442" customWidth="1"/>
    <col min="8" max="16384" width="9.140625" style="257"/>
  </cols>
  <sheetData>
    <row r="1" spans="1:7" ht="15.75">
      <c r="B1" s="322" t="s">
        <v>316</v>
      </c>
      <c r="C1" s="469"/>
    </row>
    <row r="2" spans="1:7">
      <c r="B2" s="469"/>
      <c r="C2" s="469"/>
    </row>
    <row r="3" spans="1:7" s="251" customFormat="1">
      <c r="A3" s="437" t="s">
        <v>396</v>
      </c>
      <c r="B3" s="472"/>
      <c r="C3" s="472"/>
      <c r="D3" s="460"/>
      <c r="E3" s="412"/>
      <c r="F3" s="438"/>
      <c r="G3" s="438"/>
    </row>
    <row r="4" spans="1:7" s="251" customFormat="1">
      <c r="A4" s="390"/>
      <c r="B4" s="391" t="s">
        <v>318</v>
      </c>
      <c r="C4" s="414"/>
      <c r="D4" s="460"/>
      <c r="E4" s="412"/>
      <c r="F4" s="438"/>
      <c r="G4" s="438"/>
    </row>
    <row r="5" spans="1:7" s="251" customFormat="1" ht="25.5">
      <c r="A5" s="390" t="s">
        <v>321</v>
      </c>
      <c r="B5" s="392" t="s">
        <v>322</v>
      </c>
      <c r="C5" s="414"/>
      <c r="D5" s="460"/>
      <c r="E5" s="412"/>
      <c r="F5" s="438"/>
      <c r="G5" s="438"/>
    </row>
    <row r="6" spans="1:7" s="251" customFormat="1" ht="63.75">
      <c r="A6" s="390" t="s">
        <v>321</v>
      </c>
      <c r="B6" s="392" t="s">
        <v>397</v>
      </c>
      <c r="C6" s="472"/>
      <c r="D6" s="460"/>
      <c r="E6" s="412"/>
      <c r="F6" s="438"/>
      <c r="G6" s="438"/>
    </row>
    <row r="7" spans="1:7" s="254" customFormat="1" ht="12.75" customHeight="1">
      <c r="A7" s="443"/>
      <c r="B7" s="398"/>
      <c r="C7" s="398"/>
      <c r="D7" s="399"/>
      <c r="E7" s="400"/>
      <c r="F7" s="401"/>
      <c r="G7" s="402"/>
    </row>
    <row r="8" spans="1:7" s="254" customFormat="1">
      <c r="A8" s="437" t="s">
        <v>648</v>
      </c>
      <c r="B8" s="437" t="s">
        <v>450</v>
      </c>
      <c r="C8" s="398"/>
      <c r="D8" s="399"/>
      <c r="E8" s="400"/>
      <c r="F8" s="401"/>
      <c r="G8" s="402"/>
    </row>
    <row r="9" spans="1:7" s="254" customFormat="1" ht="12.75" customHeight="1" thickBot="1">
      <c r="A9" s="443"/>
      <c r="B9" s="398"/>
      <c r="C9" s="398"/>
      <c r="D9" s="399"/>
      <c r="E9" s="400"/>
      <c r="F9" s="401"/>
      <c r="G9" s="402"/>
    </row>
    <row r="10" spans="1:7" s="251" customFormat="1" ht="24.75" customHeight="1" thickBot="1">
      <c r="A10" s="444" t="s">
        <v>323</v>
      </c>
      <c r="B10" s="393" t="s">
        <v>324</v>
      </c>
      <c r="C10" s="393"/>
      <c r="D10" s="394" t="s">
        <v>325</v>
      </c>
      <c r="E10" s="395" t="s">
        <v>326</v>
      </c>
      <c r="F10" s="396" t="s">
        <v>327</v>
      </c>
      <c r="G10" s="397" t="s">
        <v>328</v>
      </c>
    </row>
    <row r="11" spans="1:7" s="254" customFormat="1" ht="25.5">
      <c r="A11" s="403">
        <v>1</v>
      </c>
      <c r="B11" s="445" t="s">
        <v>746</v>
      </c>
      <c r="C11" s="408"/>
      <c r="D11" s="399"/>
      <c r="E11" s="400"/>
      <c r="F11" s="402"/>
      <c r="G11" s="402"/>
    </row>
    <row r="12" spans="1:7" s="254" customFormat="1" ht="127.5">
      <c r="A12" s="403"/>
      <c r="B12" s="410" t="s">
        <v>649</v>
      </c>
      <c r="C12" s="408"/>
      <c r="D12" s="399"/>
      <c r="E12" s="400"/>
      <c r="F12" s="402"/>
      <c r="G12" s="402"/>
    </row>
    <row r="13" spans="1:7" s="254" customFormat="1" ht="4.5" customHeight="1">
      <c r="A13" s="403"/>
      <c r="B13" s="410"/>
      <c r="C13" s="408"/>
      <c r="D13" s="399"/>
      <c r="E13" s="400"/>
      <c r="F13" s="402"/>
      <c r="G13" s="402"/>
    </row>
    <row r="14" spans="1:7" s="254" customFormat="1" ht="89.25">
      <c r="A14" s="443"/>
      <c r="B14" s="409" t="s">
        <v>451</v>
      </c>
      <c r="C14" s="409"/>
      <c r="D14" s="399" t="s">
        <v>6</v>
      </c>
      <c r="E14" s="400">
        <v>1</v>
      </c>
      <c r="F14" s="401"/>
      <c r="G14" s="402"/>
    </row>
    <row r="15" spans="1:7" s="254" customFormat="1" ht="38.25">
      <c r="A15" s="443"/>
      <c r="B15" s="409" t="s">
        <v>452</v>
      </c>
      <c r="C15" s="409"/>
      <c r="D15" s="399" t="s">
        <v>6</v>
      </c>
      <c r="E15" s="400">
        <v>1</v>
      </c>
      <c r="F15" s="401"/>
      <c r="G15" s="402"/>
    </row>
    <row r="16" spans="1:7" s="254" customFormat="1" ht="25.5">
      <c r="A16" s="403"/>
      <c r="B16" s="410" t="s">
        <v>453</v>
      </c>
      <c r="C16" s="410"/>
      <c r="D16" s="399" t="s">
        <v>6</v>
      </c>
      <c r="E16" s="415">
        <v>1</v>
      </c>
      <c r="F16" s="401"/>
      <c r="G16" s="402"/>
    </row>
    <row r="17" spans="1:7" s="254" customFormat="1" ht="25.5">
      <c r="A17" s="403"/>
      <c r="B17" s="410" t="s">
        <v>454</v>
      </c>
      <c r="C17" s="410"/>
      <c r="D17" s="399" t="s">
        <v>6</v>
      </c>
      <c r="E17" s="415">
        <v>1</v>
      </c>
      <c r="F17" s="401"/>
      <c r="G17" s="402"/>
    </row>
    <row r="18" spans="1:7" s="254" customFormat="1">
      <c r="A18" s="403"/>
      <c r="B18" s="410" t="s">
        <v>402</v>
      </c>
      <c r="C18" s="410"/>
      <c r="D18" s="399" t="s">
        <v>6</v>
      </c>
      <c r="E18" s="415">
        <v>2</v>
      </c>
      <c r="F18" s="401"/>
      <c r="G18" s="402"/>
    </row>
    <row r="19" spans="1:7" s="254" customFormat="1">
      <c r="A19" s="403"/>
      <c r="B19" s="410" t="s">
        <v>403</v>
      </c>
      <c r="C19" s="410"/>
      <c r="D19" s="399" t="s">
        <v>6</v>
      </c>
      <c r="E19" s="415">
        <v>3</v>
      </c>
      <c r="F19" s="401"/>
      <c r="G19" s="402"/>
    </row>
    <row r="20" spans="1:7" s="254" customFormat="1">
      <c r="A20" s="403"/>
      <c r="B20" s="410" t="s">
        <v>455</v>
      </c>
      <c r="C20" s="410"/>
      <c r="D20" s="399" t="s">
        <v>6</v>
      </c>
      <c r="E20" s="415">
        <v>1</v>
      </c>
      <c r="F20" s="401"/>
      <c r="G20" s="402"/>
    </row>
    <row r="21" spans="1:7" s="254" customFormat="1">
      <c r="A21" s="437"/>
      <c r="B21" s="410" t="s">
        <v>456</v>
      </c>
      <c r="C21" s="410"/>
      <c r="D21" s="399" t="s">
        <v>6</v>
      </c>
      <c r="E21" s="446">
        <v>2</v>
      </c>
      <c r="F21" s="401"/>
      <c r="G21" s="402"/>
    </row>
    <row r="22" spans="1:7" s="254" customFormat="1">
      <c r="A22" s="437"/>
      <c r="B22" s="410" t="s">
        <v>457</v>
      </c>
      <c r="C22" s="410"/>
      <c r="D22" s="399" t="s">
        <v>6</v>
      </c>
      <c r="E22" s="446">
        <v>5</v>
      </c>
      <c r="F22" s="413"/>
      <c r="G22" s="402"/>
    </row>
    <row r="23" spans="1:7" s="254" customFormat="1">
      <c r="A23" s="437"/>
      <c r="B23" s="410" t="s">
        <v>458</v>
      </c>
      <c r="C23" s="410"/>
      <c r="D23" s="399" t="s">
        <v>6</v>
      </c>
      <c r="E23" s="446">
        <v>1</v>
      </c>
      <c r="F23" s="401"/>
      <c r="G23" s="402"/>
    </row>
    <row r="24" spans="1:7" s="254" customFormat="1">
      <c r="A24" s="437"/>
      <c r="B24" s="410" t="s">
        <v>459</v>
      </c>
      <c r="C24" s="410"/>
      <c r="D24" s="399" t="s">
        <v>6</v>
      </c>
      <c r="E24" s="446">
        <v>22</v>
      </c>
      <c r="F24" s="401"/>
      <c r="G24" s="402"/>
    </row>
    <row r="25" spans="1:7" s="254" customFormat="1">
      <c r="A25" s="437"/>
      <c r="B25" s="410" t="s">
        <v>460</v>
      </c>
      <c r="C25" s="410"/>
      <c r="D25" s="399" t="s">
        <v>6</v>
      </c>
      <c r="E25" s="446">
        <v>2</v>
      </c>
      <c r="F25" s="401"/>
      <c r="G25" s="402"/>
    </row>
    <row r="26" spans="1:7" s="254" customFormat="1">
      <c r="A26" s="437"/>
      <c r="B26" s="410" t="s">
        <v>461</v>
      </c>
      <c r="C26" s="410"/>
      <c r="D26" s="399" t="s">
        <v>6</v>
      </c>
      <c r="E26" s="446">
        <v>1</v>
      </c>
      <c r="F26" s="401"/>
      <c r="G26" s="402"/>
    </row>
    <row r="27" spans="1:7" s="254" customFormat="1">
      <c r="A27" s="437"/>
      <c r="B27" s="410" t="s">
        <v>462</v>
      </c>
      <c r="C27" s="410"/>
      <c r="D27" s="399" t="s">
        <v>6</v>
      </c>
      <c r="E27" s="446">
        <v>1</v>
      </c>
      <c r="F27" s="401"/>
      <c r="G27" s="402"/>
    </row>
    <row r="28" spans="1:7" s="254" customFormat="1">
      <c r="A28" s="437"/>
      <c r="B28" s="410" t="s">
        <v>463</v>
      </c>
      <c r="C28" s="410"/>
      <c r="D28" s="399" t="s">
        <v>6</v>
      </c>
      <c r="E28" s="446">
        <v>2</v>
      </c>
      <c r="F28" s="401"/>
      <c r="G28" s="402"/>
    </row>
    <row r="29" spans="1:7" s="254" customFormat="1">
      <c r="A29" s="403"/>
      <c r="B29" s="410" t="s">
        <v>464</v>
      </c>
      <c r="C29" s="410"/>
      <c r="D29" s="399" t="s">
        <v>6</v>
      </c>
      <c r="E29" s="415">
        <v>1</v>
      </c>
      <c r="F29" s="401"/>
      <c r="G29" s="402"/>
    </row>
    <row r="30" spans="1:7" s="254" customFormat="1">
      <c r="A30" s="403"/>
      <c r="B30" s="410" t="s">
        <v>401</v>
      </c>
      <c r="C30" s="410"/>
      <c r="D30" s="399" t="s">
        <v>6</v>
      </c>
      <c r="E30" s="415">
        <v>3</v>
      </c>
      <c r="F30" s="401"/>
      <c r="G30" s="402"/>
    </row>
    <row r="31" spans="1:7" s="254" customFormat="1">
      <c r="A31" s="447"/>
      <c r="B31" s="410" t="s">
        <v>465</v>
      </c>
      <c r="C31" s="402"/>
      <c r="D31" s="448" t="s">
        <v>6</v>
      </c>
      <c r="E31" s="448">
        <v>2</v>
      </c>
      <c r="F31" s="401"/>
      <c r="G31" s="402"/>
    </row>
    <row r="32" spans="1:7" s="254" customFormat="1">
      <c r="A32" s="403"/>
      <c r="B32" s="409" t="s">
        <v>466</v>
      </c>
      <c r="C32" s="409"/>
      <c r="D32" s="399" t="s">
        <v>6</v>
      </c>
      <c r="E32" s="415">
        <v>16</v>
      </c>
      <c r="F32" s="401"/>
      <c r="G32" s="402"/>
    </row>
    <row r="33" spans="1:7" s="254" customFormat="1">
      <c r="A33" s="447"/>
      <c r="B33" s="410" t="s">
        <v>467</v>
      </c>
      <c r="C33" s="402"/>
      <c r="D33" s="448" t="s">
        <v>6</v>
      </c>
      <c r="E33" s="415">
        <v>1</v>
      </c>
      <c r="F33" s="401"/>
      <c r="G33" s="402"/>
    </row>
    <row r="34" spans="1:7" s="254" customFormat="1">
      <c r="A34" s="447"/>
      <c r="B34" s="410" t="s">
        <v>468</v>
      </c>
      <c r="C34" s="402"/>
      <c r="D34" s="448" t="s">
        <v>6</v>
      </c>
      <c r="E34" s="415">
        <v>1</v>
      </c>
      <c r="F34" s="401"/>
      <c r="G34" s="402"/>
    </row>
    <row r="35" spans="1:7" s="254" customFormat="1">
      <c r="A35" s="447"/>
      <c r="B35" s="410" t="s">
        <v>469</v>
      </c>
      <c r="C35" s="402"/>
      <c r="D35" s="448" t="s">
        <v>6</v>
      </c>
      <c r="E35" s="415">
        <v>1</v>
      </c>
      <c r="F35" s="401"/>
      <c r="G35" s="402"/>
    </row>
    <row r="36" spans="1:7" s="254" customFormat="1">
      <c r="A36" s="447"/>
      <c r="B36" s="410" t="s">
        <v>470</v>
      </c>
      <c r="C36" s="402"/>
      <c r="D36" s="448" t="s">
        <v>6</v>
      </c>
      <c r="E36" s="415">
        <v>1</v>
      </c>
      <c r="F36" s="401"/>
      <c r="G36" s="402"/>
    </row>
    <row r="37" spans="1:7" s="254" customFormat="1">
      <c r="A37" s="447"/>
      <c r="B37" s="410" t="s">
        <v>471</v>
      </c>
      <c r="C37" s="402"/>
      <c r="D37" s="448" t="s">
        <v>6</v>
      </c>
      <c r="E37" s="448">
        <v>6</v>
      </c>
      <c r="F37" s="401"/>
      <c r="G37" s="402"/>
    </row>
    <row r="38" spans="1:7" s="254" customFormat="1">
      <c r="A38" s="447"/>
      <c r="B38" s="410" t="s">
        <v>472</v>
      </c>
      <c r="C38" s="402"/>
      <c r="D38" s="448" t="s">
        <v>6</v>
      </c>
      <c r="E38" s="448">
        <v>6</v>
      </c>
      <c r="F38" s="401"/>
      <c r="G38" s="402"/>
    </row>
    <row r="39" spans="1:7" s="254" customFormat="1">
      <c r="A39" s="447"/>
      <c r="B39" s="410" t="s">
        <v>473</v>
      </c>
      <c r="C39" s="402"/>
      <c r="D39" s="448" t="s">
        <v>6</v>
      </c>
      <c r="E39" s="448">
        <v>6</v>
      </c>
      <c r="F39" s="401"/>
      <c r="G39" s="402"/>
    </row>
    <row r="40" spans="1:7" s="254" customFormat="1">
      <c r="A40" s="447"/>
      <c r="B40" s="410" t="s">
        <v>474</v>
      </c>
      <c r="C40" s="402"/>
      <c r="D40" s="448" t="s">
        <v>6</v>
      </c>
      <c r="E40" s="448">
        <v>6</v>
      </c>
      <c r="F40" s="401"/>
      <c r="G40" s="402"/>
    </row>
    <row r="41" spans="1:7" s="254" customFormat="1" ht="25.5">
      <c r="A41" s="403"/>
      <c r="B41" s="410" t="s">
        <v>413</v>
      </c>
      <c r="C41" s="409"/>
      <c r="D41" s="448" t="s">
        <v>6</v>
      </c>
      <c r="E41" s="446">
        <v>1</v>
      </c>
      <c r="F41" s="401"/>
      <c r="G41" s="402"/>
    </row>
    <row r="42" spans="1:7" s="254" customFormat="1">
      <c r="A42" s="403"/>
      <c r="B42" s="410" t="s">
        <v>475</v>
      </c>
      <c r="C42" s="410"/>
      <c r="D42" s="399" t="s">
        <v>6</v>
      </c>
      <c r="E42" s="415">
        <v>3</v>
      </c>
      <c r="F42" s="401"/>
      <c r="G42" s="402"/>
    </row>
    <row r="43" spans="1:7" s="254" customFormat="1">
      <c r="A43" s="403"/>
      <c r="B43" s="410" t="s">
        <v>406</v>
      </c>
      <c r="C43" s="410"/>
      <c r="D43" s="399" t="s">
        <v>6</v>
      </c>
      <c r="E43" s="415">
        <v>2</v>
      </c>
      <c r="F43" s="401"/>
      <c r="G43" s="402"/>
    </row>
    <row r="44" spans="1:7" s="254" customFormat="1">
      <c r="A44" s="403"/>
      <c r="B44" s="410" t="s">
        <v>476</v>
      </c>
      <c r="C44" s="410"/>
      <c r="D44" s="399" t="s">
        <v>6</v>
      </c>
      <c r="E44" s="415">
        <v>1</v>
      </c>
      <c r="F44" s="401"/>
      <c r="G44" s="402"/>
    </row>
    <row r="45" spans="1:7" s="254" customFormat="1">
      <c r="A45" s="403"/>
      <c r="B45" s="410" t="s">
        <v>477</v>
      </c>
      <c r="C45" s="410"/>
      <c r="D45" s="399" t="s">
        <v>6</v>
      </c>
      <c r="E45" s="415">
        <v>1</v>
      </c>
      <c r="F45" s="401"/>
      <c r="G45" s="402"/>
    </row>
    <row r="46" spans="1:7" s="254" customFormat="1">
      <c r="A46" s="403"/>
      <c r="B46" s="410" t="s">
        <v>478</v>
      </c>
      <c r="C46" s="410"/>
      <c r="D46" s="399" t="s">
        <v>6</v>
      </c>
      <c r="E46" s="415">
        <v>1</v>
      </c>
      <c r="F46" s="401"/>
      <c r="G46" s="402"/>
    </row>
    <row r="47" spans="1:7" s="254" customFormat="1" ht="25.5">
      <c r="A47" s="403"/>
      <c r="B47" s="410" t="s">
        <v>479</v>
      </c>
      <c r="C47" s="410"/>
      <c r="D47" s="399" t="s">
        <v>6</v>
      </c>
      <c r="E47" s="415">
        <v>8</v>
      </c>
      <c r="F47" s="401"/>
      <c r="G47" s="402"/>
    </row>
    <row r="48" spans="1:7" s="254" customFormat="1" ht="25.5">
      <c r="A48" s="403"/>
      <c r="B48" s="410" t="s">
        <v>480</v>
      </c>
      <c r="C48" s="410"/>
      <c r="D48" s="399" t="s">
        <v>6</v>
      </c>
      <c r="E48" s="415">
        <v>16</v>
      </c>
      <c r="F48" s="401"/>
      <c r="G48" s="402"/>
    </row>
    <row r="49" spans="1:7" s="254" customFormat="1" ht="25.5">
      <c r="A49" s="403"/>
      <c r="B49" s="410" t="s">
        <v>481</v>
      </c>
      <c r="C49" s="410"/>
      <c r="D49" s="399" t="s">
        <v>372</v>
      </c>
      <c r="E49" s="415">
        <v>8</v>
      </c>
      <c r="F49" s="401"/>
      <c r="G49" s="402"/>
    </row>
    <row r="50" spans="1:7" s="254" customFormat="1">
      <c r="A50" s="403"/>
      <c r="B50" s="410" t="s">
        <v>482</v>
      </c>
      <c r="C50" s="410"/>
      <c r="D50" s="399" t="s">
        <v>6</v>
      </c>
      <c r="E50" s="415">
        <v>1</v>
      </c>
      <c r="F50" s="401"/>
      <c r="G50" s="402"/>
    </row>
    <row r="51" spans="1:7" s="254" customFormat="1">
      <c r="A51" s="403"/>
      <c r="B51" s="409" t="s">
        <v>483</v>
      </c>
      <c r="C51" s="409"/>
      <c r="D51" s="399" t="s">
        <v>6</v>
      </c>
      <c r="E51" s="415">
        <v>1</v>
      </c>
      <c r="F51" s="401"/>
      <c r="G51" s="402"/>
    </row>
    <row r="52" spans="1:7" s="254" customFormat="1">
      <c r="A52" s="403"/>
      <c r="B52" s="398" t="s">
        <v>484</v>
      </c>
      <c r="C52" s="449"/>
      <c r="D52" s="399" t="s">
        <v>6</v>
      </c>
      <c r="E52" s="415">
        <v>6</v>
      </c>
      <c r="F52" s="401"/>
      <c r="G52" s="402"/>
    </row>
    <row r="53" spans="1:7" s="254" customFormat="1">
      <c r="A53" s="403"/>
      <c r="B53" s="398" t="s">
        <v>485</v>
      </c>
      <c r="C53" s="449"/>
      <c r="D53" s="399" t="s">
        <v>6</v>
      </c>
      <c r="E53" s="415">
        <v>6</v>
      </c>
      <c r="F53" s="401"/>
      <c r="G53" s="402"/>
    </row>
    <row r="54" spans="1:7" s="254" customFormat="1">
      <c r="A54" s="403"/>
      <c r="B54" s="398" t="s">
        <v>486</v>
      </c>
      <c r="C54" s="449"/>
      <c r="D54" s="399" t="s">
        <v>6</v>
      </c>
      <c r="E54" s="415">
        <v>6</v>
      </c>
      <c r="F54" s="413"/>
      <c r="G54" s="402"/>
    </row>
    <row r="55" spans="1:7" s="254" customFormat="1">
      <c r="A55" s="403"/>
      <c r="B55" s="398" t="s">
        <v>487</v>
      </c>
      <c r="C55" s="449"/>
      <c r="D55" s="399" t="s">
        <v>6</v>
      </c>
      <c r="E55" s="415">
        <v>6</v>
      </c>
      <c r="F55" s="401"/>
      <c r="G55" s="402"/>
    </row>
    <row r="56" spans="1:7" s="254" customFormat="1">
      <c r="A56" s="403"/>
      <c r="B56" s="409" t="s">
        <v>488</v>
      </c>
      <c r="C56" s="398"/>
      <c r="D56" s="399" t="s">
        <v>6</v>
      </c>
      <c r="E56" s="448">
        <v>1</v>
      </c>
      <c r="F56" s="401"/>
      <c r="G56" s="402"/>
    </row>
    <row r="57" spans="1:7" s="254" customFormat="1">
      <c r="A57" s="403"/>
      <c r="B57" s="398" t="s">
        <v>489</v>
      </c>
      <c r="C57" s="449"/>
      <c r="D57" s="399" t="s">
        <v>6</v>
      </c>
      <c r="E57" s="415">
        <v>1</v>
      </c>
      <c r="F57" s="401"/>
      <c r="G57" s="402"/>
    </row>
    <row r="58" spans="1:7" s="254" customFormat="1">
      <c r="A58" s="403"/>
      <c r="B58" s="398" t="s">
        <v>487</v>
      </c>
      <c r="C58" s="449"/>
      <c r="D58" s="399" t="s">
        <v>6</v>
      </c>
      <c r="E58" s="415">
        <v>1</v>
      </c>
      <c r="F58" s="401"/>
      <c r="G58" s="402"/>
    </row>
    <row r="59" spans="1:7" s="254" customFormat="1" ht="25.5">
      <c r="A59" s="437"/>
      <c r="B59" s="409" t="s">
        <v>490</v>
      </c>
      <c r="C59" s="409"/>
      <c r="D59" s="448" t="s">
        <v>6</v>
      </c>
      <c r="E59" s="446">
        <v>1</v>
      </c>
      <c r="F59" s="401"/>
      <c r="G59" s="402"/>
    </row>
    <row r="60" spans="1:7" s="254" customFormat="1">
      <c r="A60" s="437"/>
      <c r="B60" s="409" t="s">
        <v>491</v>
      </c>
      <c r="C60" s="409"/>
      <c r="D60" s="448" t="s">
        <v>6</v>
      </c>
      <c r="E60" s="446">
        <v>2</v>
      </c>
      <c r="F60" s="401"/>
      <c r="G60" s="402"/>
    </row>
    <row r="61" spans="1:7" s="254" customFormat="1" ht="25.5">
      <c r="A61" s="450"/>
      <c r="B61" s="451" t="s">
        <v>492</v>
      </c>
      <c r="C61" s="451"/>
      <c r="D61" s="452" t="s">
        <v>6</v>
      </c>
      <c r="E61" s="453">
        <v>2</v>
      </c>
      <c r="F61" s="401"/>
      <c r="G61" s="402"/>
    </row>
    <row r="62" spans="1:7" s="254" customFormat="1" ht="25.5">
      <c r="A62" s="450"/>
      <c r="B62" s="451" t="s">
        <v>493</v>
      </c>
      <c r="C62" s="451"/>
      <c r="D62" s="452" t="s">
        <v>6</v>
      </c>
      <c r="E62" s="453">
        <v>1</v>
      </c>
      <c r="F62" s="401"/>
      <c r="G62" s="402"/>
    </row>
    <row r="63" spans="1:7" s="254" customFormat="1">
      <c r="A63" s="403"/>
      <c r="B63" s="410" t="s">
        <v>494</v>
      </c>
      <c r="C63" s="410"/>
      <c r="D63" s="399" t="s">
        <v>6</v>
      </c>
      <c r="E63" s="415">
        <v>3</v>
      </c>
      <c r="F63" s="401"/>
      <c r="G63" s="402"/>
    </row>
    <row r="64" spans="1:7" s="254" customFormat="1">
      <c r="A64" s="443"/>
      <c r="B64" s="398" t="s">
        <v>495</v>
      </c>
      <c r="C64" s="398"/>
      <c r="D64" s="448" t="s">
        <v>6</v>
      </c>
      <c r="E64" s="415">
        <v>3</v>
      </c>
      <c r="F64" s="401"/>
      <c r="G64" s="402"/>
    </row>
    <row r="65" spans="1:7" s="254" customFormat="1">
      <c r="A65" s="443"/>
      <c r="B65" s="398" t="s">
        <v>496</v>
      </c>
      <c r="C65" s="398"/>
      <c r="D65" s="448" t="s">
        <v>6</v>
      </c>
      <c r="E65" s="415">
        <v>3</v>
      </c>
      <c r="F65" s="401"/>
      <c r="G65" s="402"/>
    </row>
    <row r="66" spans="1:7" s="254" customFormat="1">
      <c r="A66" s="403"/>
      <c r="B66" s="410" t="s">
        <v>497</v>
      </c>
      <c r="C66" s="410"/>
      <c r="D66" s="399" t="s">
        <v>122</v>
      </c>
      <c r="E66" s="415">
        <v>1</v>
      </c>
      <c r="F66" s="401"/>
      <c r="G66" s="402"/>
    </row>
    <row r="67" spans="1:7" s="254" customFormat="1">
      <c r="A67" s="403"/>
      <c r="B67" s="410" t="s">
        <v>422</v>
      </c>
      <c r="C67" s="410"/>
      <c r="D67" s="399" t="s">
        <v>122</v>
      </c>
      <c r="E67" s="415">
        <v>4</v>
      </c>
      <c r="F67" s="401"/>
      <c r="G67" s="402"/>
    </row>
    <row r="68" spans="1:7" s="254" customFormat="1">
      <c r="A68" s="403"/>
      <c r="B68" s="409" t="s">
        <v>498</v>
      </c>
      <c r="C68" s="409"/>
      <c r="D68" s="399" t="s">
        <v>6</v>
      </c>
      <c r="E68" s="415">
        <v>3</v>
      </c>
      <c r="F68" s="401"/>
      <c r="G68" s="402"/>
    </row>
    <row r="69" spans="1:7" s="254" customFormat="1">
      <c r="A69" s="403"/>
      <c r="B69" s="409" t="s">
        <v>499</v>
      </c>
      <c r="C69" s="409"/>
      <c r="D69" s="399" t="s">
        <v>6</v>
      </c>
      <c r="E69" s="415">
        <v>6</v>
      </c>
      <c r="F69" s="401"/>
      <c r="G69" s="402"/>
    </row>
    <row r="70" spans="1:7" s="254" customFormat="1">
      <c r="A70" s="403"/>
      <c r="B70" s="409" t="s">
        <v>500</v>
      </c>
      <c r="C70" s="409"/>
      <c r="D70" s="399" t="s">
        <v>6</v>
      </c>
      <c r="E70" s="415">
        <v>32</v>
      </c>
      <c r="F70" s="401"/>
      <c r="G70" s="402"/>
    </row>
    <row r="71" spans="1:7" s="254" customFormat="1">
      <c r="A71" s="403"/>
      <c r="B71" s="409" t="s">
        <v>427</v>
      </c>
      <c r="C71" s="409"/>
      <c r="D71" s="399" t="s">
        <v>6</v>
      </c>
      <c r="E71" s="415">
        <v>1</v>
      </c>
      <c r="F71" s="401"/>
      <c r="G71" s="402"/>
    </row>
    <row r="72" spans="1:7" s="254" customFormat="1" ht="25.5">
      <c r="A72" s="403"/>
      <c r="B72" s="409" t="s">
        <v>428</v>
      </c>
      <c r="C72" s="409"/>
      <c r="D72" s="399" t="s">
        <v>372</v>
      </c>
      <c r="E72" s="415">
        <v>1</v>
      </c>
      <c r="F72" s="401"/>
      <c r="G72" s="402"/>
    </row>
    <row r="73" spans="1:7" s="254" customFormat="1">
      <c r="A73" s="403"/>
      <c r="B73" s="409" t="s">
        <v>429</v>
      </c>
      <c r="C73" s="409"/>
      <c r="D73" s="399" t="s">
        <v>372</v>
      </c>
      <c r="E73" s="415">
        <v>1</v>
      </c>
      <c r="F73" s="401"/>
      <c r="G73" s="402"/>
    </row>
    <row r="74" spans="1:7" s="254" customFormat="1" ht="14.25" customHeight="1">
      <c r="A74" s="403"/>
      <c r="B74" s="405" t="s">
        <v>371</v>
      </c>
      <c r="C74" s="405"/>
      <c r="D74" s="406" t="s">
        <v>372</v>
      </c>
      <c r="E74" s="407">
        <v>3</v>
      </c>
      <c r="F74" s="519"/>
      <c r="G74" s="518">
        <f t="shared" ref="G74" si="0">E74*F74</f>
        <v>0</v>
      </c>
    </row>
    <row r="75" spans="1:7" s="254" customFormat="1" ht="15" customHeight="1">
      <c r="A75" s="443"/>
      <c r="B75" s="404"/>
      <c r="C75" s="404"/>
      <c r="D75" s="399"/>
      <c r="E75" s="454"/>
      <c r="F75" s="399"/>
      <c r="G75" s="402"/>
    </row>
    <row r="76" spans="1:7" s="254" customFormat="1">
      <c r="A76" s="447">
        <v>2</v>
      </c>
      <c r="B76" s="445" t="s">
        <v>747</v>
      </c>
      <c r="C76" s="445"/>
      <c r="D76" s="445"/>
      <c r="E76" s="455"/>
      <c r="F76" s="456"/>
      <c r="G76" s="402"/>
    </row>
    <row r="77" spans="1:7" s="254" customFormat="1" ht="15" customHeight="1">
      <c r="A77" s="447"/>
      <c r="B77" s="410" t="s">
        <v>501</v>
      </c>
      <c r="C77" s="410"/>
      <c r="D77" s="399" t="s">
        <v>6</v>
      </c>
      <c r="E77" s="446">
        <v>1</v>
      </c>
      <c r="F77" s="442"/>
      <c r="G77" s="402"/>
    </row>
    <row r="78" spans="1:7" s="254" customFormat="1" ht="15" customHeight="1">
      <c r="A78" s="447"/>
      <c r="B78" s="409" t="s">
        <v>502</v>
      </c>
      <c r="C78" s="409"/>
      <c r="D78" s="399" t="s">
        <v>6</v>
      </c>
      <c r="E78" s="446">
        <v>1</v>
      </c>
      <c r="F78" s="442"/>
      <c r="G78" s="402" t="s">
        <v>449</v>
      </c>
    </row>
    <row r="79" spans="1:7" s="254" customFormat="1" ht="15" customHeight="1">
      <c r="A79" s="447"/>
      <c r="B79" s="409" t="s">
        <v>503</v>
      </c>
      <c r="C79" s="409"/>
      <c r="D79" s="399" t="s">
        <v>6</v>
      </c>
      <c r="E79" s="446">
        <v>2</v>
      </c>
      <c r="F79" s="442"/>
      <c r="G79" s="402"/>
    </row>
    <row r="80" spans="1:7" s="254" customFormat="1">
      <c r="A80" s="403"/>
      <c r="B80" s="409" t="s">
        <v>504</v>
      </c>
      <c r="C80" s="409"/>
      <c r="D80" s="399" t="s">
        <v>6</v>
      </c>
      <c r="E80" s="446">
        <v>1</v>
      </c>
      <c r="F80" s="442"/>
      <c r="G80" s="402" t="s">
        <v>449</v>
      </c>
    </row>
    <row r="81" spans="1:7" s="254" customFormat="1" ht="15" customHeight="1">
      <c r="A81" s="403"/>
      <c r="B81" s="409" t="s">
        <v>505</v>
      </c>
      <c r="C81" s="409"/>
      <c r="D81" s="399" t="s">
        <v>372</v>
      </c>
      <c r="E81" s="446">
        <v>1</v>
      </c>
      <c r="F81" s="442"/>
      <c r="G81" s="402" t="s">
        <v>449</v>
      </c>
    </row>
    <row r="82" spans="1:7" s="254" customFormat="1" ht="15" customHeight="1">
      <c r="A82" s="447"/>
      <c r="B82" s="405" t="s">
        <v>371</v>
      </c>
      <c r="C82" s="405"/>
      <c r="D82" s="406" t="s">
        <v>372</v>
      </c>
      <c r="E82" s="407">
        <v>3</v>
      </c>
      <c r="F82" s="519"/>
      <c r="G82" s="518">
        <f t="shared" ref="G82" si="1">E82*F82</f>
        <v>0</v>
      </c>
    </row>
    <row r="83" spans="1:7" s="254" customFormat="1" ht="15" customHeight="1">
      <c r="A83" s="443"/>
      <c r="B83" s="404"/>
      <c r="C83" s="404"/>
      <c r="D83" s="399"/>
      <c r="E83" s="400"/>
      <c r="F83" s="399"/>
      <c r="G83" s="402" t="s">
        <v>449</v>
      </c>
    </row>
    <row r="84" spans="1:7" s="254" customFormat="1" ht="168.75" customHeight="1">
      <c r="A84" s="403">
        <v>3</v>
      </c>
      <c r="B84" s="978" t="s">
        <v>650</v>
      </c>
      <c r="C84" s="409"/>
      <c r="D84" s="399" t="s">
        <v>372</v>
      </c>
      <c r="E84" s="400">
        <v>3</v>
      </c>
      <c r="F84" s="519"/>
      <c r="G84" s="518">
        <f t="shared" ref="G84" si="2">E84*F84</f>
        <v>0</v>
      </c>
    </row>
    <row r="85" spans="1:7" s="254" customFormat="1">
      <c r="A85" s="403"/>
      <c r="B85" s="408"/>
      <c r="C85" s="408"/>
      <c r="D85" s="399"/>
      <c r="E85" s="458"/>
      <c r="F85" s="457"/>
      <c r="G85" s="457"/>
    </row>
    <row r="86" spans="1:7" s="254" customFormat="1">
      <c r="A86" s="403">
        <v>4</v>
      </c>
      <c r="B86" s="398" t="s">
        <v>506</v>
      </c>
      <c r="C86" s="398"/>
      <c r="D86" s="399"/>
      <c r="E86" s="400"/>
      <c r="F86" s="401"/>
      <c r="G86" s="401"/>
    </row>
    <row r="87" spans="1:7" s="254" customFormat="1">
      <c r="A87" s="403"/>
      <c r="B87" s="398" t="s">
        <v>507</v>
      </c>
      <c r="C87" s="398"/>
      <c r="D87" s="399"/>
      <c r="E87" s="400"/>
      <c r="F87" s="401"/>
      <c r="G87" s="401"/>
    </row>
    <row r="88" spans="1:7" s="254" customFormat="1">
      <c r="A88" s="403"/>
      <c r="B88" s="398" t="s">
        <v>508</v>
      </c>
      <c r="C88" s="398"/>
      <c r="D88" s="399"/>
      <c r="E88" s="400"/>
      <c r="F88" s="401"/>
      <c r="G88" s="401"/>
    </row>
    <row r="89" spans="1:7" s="254" customFormat="1">
      <c r="A89" s="403"/>
      <c r="B89" s="442" t="s">
        <v>651</v>
      </c>
      <c r="C89" s="398"/>
      <c r="D89" s="399"/>
      <c r="E89" s="400"/>
      <c r="F89" s="401"/>
      <c r="G89" s="401"/>
    </row>
    <row r="90" spans="1:7" s="254" customFormat="1">
      <c r="A90" s="403"/>
      <c r="B90" s="442" t="s">
        <v>652</v>
      </c>
      <c r="C90" s="398"/>
      <c r="D90" s="399"/>
      <c r="E90" s="400"/>
      <c r="F90" s="401"/>
      <c r="G90" s="401"/>
    </row>
    <row r="91" spans="1:7" s="254" customFormat="1">
      <c r="A91" s="403"/>
      <c r="B91" s="442" t="s">
        <v>653</v>
      </c>
      <c r="C91" s="398"/>
      <c r="D91" s="399"/>
      <c r="E91" s="400"/>
      <c r="F91" s="401"/>
      <c r="G91" s="401"/>
    </row>
    <row r="92" spans="1:7" s="254" customFormat="1">
      <c r="A92" s="403"/>
      <c r="B92" s="442" t="s">
        <v>654</v>
      </c>
      <c r="C92" s="398"/>
      <c r="D92" s="399"/>
      <c r="E92" s="400"/>
      <c r="F92" s="401"/>
      <c r="G92" s="401"/>
    </row>
    <row r="93" spans="1:7" s="254" customFormat="1">
      <c r="A93" s="403"/>
      <c r="B93" s="442" t="s">
        <v>655</v>
      </c>
      <c r="C93" s="398"/>
      <c r="D93" s="399"/>
      <c r="E93" s="400"/>
      <c r="F93" s="401"/>
      <c r="G93" s="401"/>
    </row>
    <row r="94" spans="1:7" s="254" customFormat="1" ht="12" customHeight="1">
      <c r="A94" s="403"/>
      <c r="B94" s="442" t="s">
        <v>656</v>
      </c>
      <c r="C94" s="398"/>
      <c r="D94" s="399"/>
      <c r="E94" s="400"/>
      <c r="F94" s="401"/>
      <c r="G94" s="401"/>
    </row>
    <row r="95" spans="1:7" s="254" customFormat="1" ht="25.5">
      <c r="A95" s="403"/>
      <c r="B95" s="398" t="s">
        <v>509</v>
      </c>
      <c r="C95" s="398"/>
      <c r="D95" s="399"/>
      <c r="E95" s="400"/>
      <c r="F95" s="401"/>
      <c r="G95" s="401"/>
    </row>
    <row r="96" spans="1:7" s="254" customFormat="1" hidden="1">
      <c r="A96" s="403"/>
      <c r="B96" s="398"/>
      <c r="C96" s="398"/>
      <c r="D96" s="399"/>
      <c r="E96" s="400"/>
      <c r="F96" s="401"/>
      <c r="G96" s="401"/>
    </row>
    <row r="97" spans="1:7" s="254" customFormat="1" ht="15" customHeight="1">
      <c r="A97" s="447"/>
      <c r="B97" s="405" t="s">
        <v>371</v>
      </c>
      <c r="C97" s="405"/>
      <c r="D97" s="406" t="s">
        <v>372</v>
      </c>
      <c r="E97" s="407">
        <v>3</v>
      </c>
      <c r="F97" s="519"/>
      <c r="G97" s="518">
        <f t="shared" ref="G97" si="3">E97*F97</f>
        <v>0</v>
      </c>
    </row>
    <row r="98" spans="1:7" s="254" customFormat="1">
      <c r="A98" s="403"/>
      <c r="B98" s="473"/>
      <c r="C98" s="473"/>
      <c r="D98" s="399"/>
      <c r="E98" s="458"/>
      <c r="F98" s="457"/>
      <c r="G98" s="457"/>
    </row>
    <row r="99" spans="1:7" s="254" customFormat="1" ht="76.5">
      <c r="A99" s="403">
        <v>5</v>
      </c>
      <c r="B99" s="398" t="s">
        <v>510</v>
      </c>
      <c r="C99" s="398"/>
      <c r="D99" s="399" t="s">
        <v>6</v>
      </c>
      <c r="E99" s="400">
        <v>22</v>
      </c>
      <c r="F99" s="519"/>
      <c r="G99" s="518">
        <f t="shared" ref="G99" si="4">E99*F99</f>
        <v>0</v>
      </c>
    </row>
    <row r="100" spans="1:7" s="254" customFormat="1">
      <c r="A100" s="403"/>
      <c r="B100" s="398"/>
      <c r="C100" s="398"/>
      <c r="D100" s="399"/>
      <c r="E100" s="400"/>
      <c r="F100" s="401"/>
      <c r="G100" s="401"/>
    </row>
    <row r="101" spans="1:7" s="254" customFormat="1" ht="63.75">
      <c r="A101" s="403">
        <v>6</v>
      </c>
      <c r="B101" s="398" t="s">
        <v>511</v>
      </c>
      <c r="C101" s="398"/>
      <c r="D101" s="399" t="s">
        <v>6</v>
      </c>
      <c r="E101" s="400">
        <v>12</v>
      </c>
      <c r="F101" s="519"/>
      <c r="G101" s="518">
        <f t="shared" ref="G101" si="5">E101*F101</f>
        <v>0</v>
      </c>
    </row>
    <row r="102" spans="1:7" s="254" customFormat="1">
      <c r="A102" s="403"/>
      <c r="B102" s="404"/>
      <c r="C102" s="404"/>
      <c r="D102" s="399"/>
      <c r="E102" s="400"/>
      <c r="F102" s="401"/>
      <c r="G102" s="401"/>
    </row>
    <row r="103" spans="1:7" s="254" customFormat="1" ht="28.5" customHeight="1">
      <c r="A103" s="403">
        <v>7</v>
      </c>
      <c r="B103" s="409" t="s">
        <v>435</v>
      </c>
      <c r="C103" s="409"/>
      <c r="D103" s="420"/>
      <c r="E103" s="400"/>
      <c r="F103" s="419"/>
      <c r="G103" s="401"/>
    </row>
    <row r="104" spans="1:7" s="254" customFormat="1" ht="14.25" customHeight="1">
      <c r="A104" s="403"/>
      <c r="B104" s="398" t="s">
        <v>512</v>
      </c>
      <c r="C104" s="398"/>
      <c r="D104" s="399" t="s">
        <v>44</v>
      </c>
      <c r="E104" s="400">
        <v>450</v>
      </c>
      <c r="F104" s="519"/>
      <c r="G104" s="518">
        <f t="shared" ref="G104" si="6">E104*F104</f>
        <v>0</v>
      </c>
    </row>
    <row r="105" spans="1:7" s="254" customFormat="1" ht="14.25" customHeight="1">
      <c r="A105" s="403"/>
      <c r="B105" s="398"/>
      <c r="C105" s="398"/>
      <c r="D105" s="399"/>
      <c r="E105" s="400"/>
      <c r="F105" s="401"/>
      <c r="G105" s="401"/>
    </row>
    <row r="106" spans="1:7" s="254" customFormat="1" ht="25.5">
      <c r="A106" s="403">
        <v>8</v>
      </c>
      <c r="B106" s="422" t="s">
        <v>513</v>
      </c>
      <c r="C106" s="398"/>
      <c r="D106" s="399"/>
      <c r="E106" s="400"/>
      <c r="F106" s="401"/>
      <c r="G106" s="401"/>
    </row>
    <row r="107" spans="1:7" s="254" customFormat="1" ht="14.25" customHeight="1">
      <c r="A107" s="403"/>
      <c r="B107" s="398" t="s">
        <v>514</v>
      </c>
      <c r="C107" s="398"/>
      <c r="D107" s="399" t="s">
        <v>6</v>
      </c>
      <c r="E107" s="400">
        <v>6</v>
      </c>
      <c r="F107" s="519"/>
      <c r="G107" s="518">
        <f t="shared" ref="G107" si="7">E107*F107</f>
        <v>0</v>
      </c>
    </row>
    <row r="108" spans="1:7" s="254" customFormat="1" ht="14.25" customHeight="1">
      <c r="A108" s="403"/>
      <c r="B108" s="398"/>
      <c r="C108" s="398"/>
      <c r="D108" s="399"/>
      <c r="E108" s="400"/>
      <c r="F108" s="401"/>
      <c r="G108" s="401"/>
    </row>
    <row r="109" spans="1:7" s="254" customFormat="1" ht="51">
      <c r="A109" s="403">
        <v>9</v>
      </c>
      <c r="B109" s="409" t="s">
        <v>515</v>
      </c>
      <c r="C109" s="409"/>
      <c r="D109" s="420"/>
      <c r="E109" s="400"/>
      <c r="F109" s="419"/>
      <c r="G109" s="401"/>
    </row>
    <row r="110" spans="1:7" s="254" customFormat="1">
      <c r="A110" s="403"/>
      <c r="B110" s="398" t="s">
        <v>516</v>
      </c>
      <c r="C110" s="398"/>
      <c r="D110" s="399" t="s">
        <v>6</v>
      </c>
      <c r="E110" s="400">
        <v>50</v>
      </c>
      <c r="F110" s="519"/>
      <c r="G110" s="518">
        <f t="shared" ref="G110" si="8">E110*F110</f>
        <v>0</v>
      </c>
    </row>
    <row r="111" spans="1:7" s="254" customFormat="1">
      <c r="A111" s="403"/>
      <c r="B111" s="404"/>
      <c r="C111" s="404"/>
      <c r="D111" s="399"/>
      <c r="E111" s="400"/>
      <c r="F111" s="401"/>
      <c r="G111" s="401"/>
    </row>
    <row r="112" spans="1:7" s="254" customFormat="1" ht="25.5">
      <c r="A112" s="403">
        <v>10</v>
      </c>
      <c r="B112" s="424" t="s">
        <v>517</v>
      </c>
      <c r="C112" s="410"/>
      <c r="D112" s="399" t="s">
        <v>44</v>
      </c>
      <c r="E112" s="415">
        <v>100</v>
      </c>
      <c r="F112" s="519"/>
      <c r="G112" s="518">
        <f t="shared" ref="G112" si="9">E112*F112</f>
        <v>0</v>
      </c>
    </row>
    <row r="113" spans="1:7" s="254" customFormat="1">
      <c r="A113" s="403"/>
      <c r="B113" s="398"/>
      <c r="C113" s="398"/>
      <c r="D113" s="399"/>
      <c r="E113" s="400"/>
      <c r="F113" s="401"/>
      <c r="G113" s="401"/>
    </row>
    <row r="114" spans="1:7" s="254" customFormat="1">
      <c r="A114" s="403">
        <v>11</v>
      </c>
      <c r="B114" s="410" t="s">
        <v>518</v>
      </c>
      <c r="C114" s="410"/>
      <c r="D114" s="399" t="s">
        <v>6</v>
      </c>
      <c r="E114" s="400">
        <v>150</v>
      </c>
      <c r="F114" s="519"/>
      <c r="G114" s="518">
        <f t="shared" ref="G114" si="10">E114*F114</f>
        <v>0</v>
      </c>
    </row>
    <row r="115" spans="1:7" s="254" customFormat="1">
      <c r="A115" s="403"/>
      <c r="B115" s="404"/>
      <c r="C115" s="404"/>
      <c r="D115" s="399"/>
      <c r="E115" s="400"/>
      <c r="F115" s="401"/>
      <c r="G115" s="401"/>
    </row>
    <row r="116" spans="1:7" s="254" customFormat="1" ht="25.5">
      <c r="A116" s="403">
        <v>12</v>
      </c>
      <c r="B116" s="410" t="s">
        <v>519</v>
      </c>
      <c r="C116" s="473"/>
      <c r="D116" s="399" t="s">
        <v>6</v>
      </c>
      <c r="E116" s="400">
        <v>3</v>
      </c>
      <c r="F116" s="519"/>
      <c r="G116" s="518">
        <f t="shared" ref="G116" si="11">E116*F116</f>
        <v>0</v>
      </c>
    </row>
    <row r="118" spans="1:7" ht="63.75">
      <c r="A118" s="403">
        <v>13</v>
      </c>
      <c r="B118" s="411" t="s">
        <v>520</v>
      </c>
      <c r="C118" s="411"/>
      <c r="D118" s="409"/>
      <c r="E118" s="400"/>
      <c r="F118" s="459"/>
    </row>
    <row r="119" spans="1:7" ht="25.5">
      <c r="B119" s="411" t="s">
        <v>657</v>
      </c>
      <c r="C119" s="411"/>
      <c r="D119" s="399" t="s">
        <v>6</v>
      </c>
      <c r="E119" s="423">
        <v>1</v>
      </c>
    </row>
    <row r="120" spans="1:7">
      <c r="B120" s="411" t="s">
        <v>444</v>
      </c>
      <c r="C120" s="411"/>
      <c r="D120" s="399" t="s">
        <v>44</v>
      </c>
      <c r="E120" s="423">
        <v>20</v>
      </c>
    </row>
    <row r="121" spans="1:7">
      <c r="B121" s="409" t="s">
        <v>445</v>
      </c>
      <c r="C121" s="409"/>
      <c r="D121" s="399" t="s">
        <v>6</v>
      </c>
      <c r="E121" s="400">
        <v>4</v>
      </c>
    </row>
    <row r="122" spans="1:7">
      <c r="B122" s="411" t="s">
        <v>521</v>
      </c>
      <c r="C122" s="411"/>
      <c r="D122" s="399" t="s">
        <v>6</v>
      </c>
      <c r="E122" s="423">
        <v>10</v>
      </c>
    </row>
    <row r="123" spans="1:7">
      <c r="B123" s="405" t="s">
        <v>371</v>
      </c>
      <c r="C123" s="405"/>
      <c r="D123" s="406" t="s">
        <v>372</v>
      </c>
      <c r="E123" s="425">
        <v>3</v>
      </c>
      <c r="F123" s="519"/>
      <c r="G123" s="518">
        <f t="shared" ref="G123" si="12">E123*F123</f>
        <v>0</v>
      </c>
    </row>
    <row r="125" spans="1:7">
      <c r="A125" s="403">
        <v>14</v>
      </c>
      <c r="B125" s="424" t="s">
        <v>522</v>
      </c>
      <c r="C125" s="424"/>
      <c r="D125" s="460"/>
      <c r="E125" s="412"/>
      <c r="F125" s="461"/>
    </row>
    <row r="126" spans="1:7">
      <c r="B126" s="409" t="s">
        <v>523</v>
      </c>
      <c r="C126" s="409"/>
      <c r="D126" s="399" t="s">
        <v>6</v>
      </c>
      <c r="E126" s="412">
        <v>1</v>
      </c>
    </row>
    <row r="127" spans="1:7">
      <c r="B127" s="424" t="s">
        <v>446</v>
      </c>
      <c r="C127" s="424"/>
      <c r="D127" s="460" t="s">
        <v>44</v>
      </c>
      <c r="E127" s="412">
        <v>5</v>
      </c>
    </row>
    <row r="128" spans="1:7" ht="25.5">
      <c r="B128" s="424" t="s">
        <v>447</v>
      </c>
      <c r="C128" s="424"/>
      <c r="D128" s="399" t="s">
        <v>6</v>
      </c>
      <c r="E128" s="412">
        <v>1</v>
      </c>
    </row>
    <row r="129" spans="1:7">
      <c r="B129" s="405" t="s">
        <v>371</v>
      </c>
      <c r="C129" s="405"/>
      <c r="D129" s="406" t="s">
        <v>372</v>
      </c>
      <c r="E129" s="416">
        <v>3</v>
      </c>
      <c r="F129" s="519"/>
      <c r="G129" s="518">
        <f t="shared" ref="G129" si="13">E129*F129</f>
        <v>0</v>
      </c>
    </row>
    <row r="131" spans="1:7">
      <c r="A131" s="403">
        <v>15</v>
      </c>
      <c r="B131" s="462" t="s">
        <v>524</v>
      </c>
      <c r="C131" s="410"/>
      <c r="D131" s="399"/>
      <c r="E131" s="446"/>
    </row>
    <row r="132" spans="1:7" ht="38.25">
      <c r="B132" s="462" t="s">
        <v>525</v>
      </c>
      <c r="C132" s="410"/>
      <c r="D132" s="399"/>
      <c r="E132" s="446"/>
    </row>
    <row r="133" spans="1:7">
      <c r="B133" s="405" t="s">
        <v>371</v>
      </c>
      <c r="C133" s="405"/>
      <c r="D133" s="406" t="s">
        <v>372</v>
      </c>
      <c r="E133" s="416">
        <v>1</v>
      </c>
      <c r="F133" s="519"/>
      <c r="G133" s="518">
        <f t="shared" ref="G133" si="14">E133*F133</f>
        <v>0</v>
      </c>
    </row>
    <row r="135" spans="1:7" ht="25.5">
      <c r="A135" s="403">
        <v>16</v>
      </c>
      <c r="B135" s="463" t="s">
        <v>658</v>
      </c>
      <c r="C135" s="410"/>
      <c r="D135" s="460"/>
      <c r="E135" s="446"/>
    </row>
    <row r="136" spans="1:7" ht="76.5">
      <c r="B136" s="463" t="s">
        <v>659</v>
      </c>
      <c r="C136" s="410"/>
      <c r="D136" s="460"/>
      <c r="E136" s="446"/>
    </row>
    <row r="137" spans="1:7">
      <c r="B137" s="405" t="s">
        <v>371</v>
      </c>
      <c r="C137" s="405"/>
      <c r="D137" s="406" t="s">
        <v>372</v>
      </c>
      <c r="E137" s="416">
        <v>1</v>
      </c>
      <c r="F137" s="519"/>
      <c r="G137" s="518">
        <f t="shared" ref="G137" si="15">E137*F137</f>
        <v>0</v>
      </c>
    </row>
    <row r="139" spans="1:7">
      <c r="A139" s="403">
        <v>17</v>
      </c>
      <c r="B139" s="463" t="s">
        <v>526</v>
      </c>
      <c r="C139" s="410"/>
      <c r="D139" s="460" t="s">
        <v>372</v>
      </c>
      <c r="E139" s="446">
        <v>1</v>
      </c>
      <c r="F139" s="519"/>
      <c r="G139" s="518">
        <f t="shared" ref="G139" si="16">E139*F139</f>
        <v>0</v>
      </c>
    </row>
    <row r="141" spans="1:7" ht="51">
      <c r="A141" s="403">
        <v>18</v>
      </c>
      <c r="B141" s="464" t="s">
        <v>660</v>
      </c>
      <c r="C141" s="410"/>
      <c r="D141" s="460"/>
      <c r="E141" s="446"/>
    </row>
    <row r="142" spans="1:7" ht="147" customHeight="1">
      <c r="B142" s="465" t="s">
        <v>661</v>
      </c>
      <c r="C142" s="410"/>
      <c r="D142" s="460"/>
      <c r="E142" s="446"/>
    </row>
    <row r="143" spans="1:7">
      <c r="B143" s="405" t="s">
        <v>371</v>
      </c>
      <c r="C143" s="405"/>
      <c r="D143" s="406" t="s">
        <v>372</v>
      </c>
      <c r="E143" s="416">
        <v>1</v>
      </c>
      <c r="F143" s="519"/>
      <c r="G143" s="518">
        <f t="shared" ref="G143" si="17">E143*F143</f>
        <v>0</v>
      </c>
    </row>
    <row r="145" spans="1:7">
      <c r="A145" s="403">
        <v>19</v>
      </c>
      <c r="B145" s="410" t="s">
        <v>448</v>
      </c>
      <c r="C145" s="410"/>
      <c r="D145" s="460" t="s">
        <v>372</v>
      </c>
      <c r="E145" s="446">
        <v>1</v>
      </c>
      <c r="F145" s="519"/>
      <c r="G145" s="518">
        <f t="shared" ref="G145" si="18">E145*F145</f>
        <v>0</v>
      </c>
    </row>
    <row r="146" spans="1:7" ht="13.5" thickBot="1">
      <c r="B146" s="410"/>
      <c r="C146" s="449"/>
      <c r="D146" s="448"/>
      <c r="E146" s="400"/>
      <c r="F146" s="400"/>
      <c r="G146" s="466"/>
    </row>
    <row r="147" spans="1:7">
      <c r="A147" s="431"/>
      <c r="B147" s="432" t="s">
        <v>380</v>
      </c>
      <c r="C147" s="467"/>
      <c r="D147" s="468" t="s">
        <v>381</v>
      </c>
      <c r="E147" s="433"/>
      <c r="F147" s="433"/>
      <c r="G147" s="520">
        <f>SUM(G70:G146)</f>
        <v>0</v>
      </c>
    </row>
  </sheetData>
  <sheetProtection password="DD5D" sheet="1" objects="1" scenarios="1"/>
  <printOptions horizontalCentered="1"/>
  <pageMargins left="0.74803149606299213" right="0.74803149606299213" top="0.55118110236220474" bottom="0.59055118110236227" header="0" footer="0"/>
  <pageSetup paperSize="9" scale="85" fitToHeight="0" orientation="portrait" r:id="rId1"/>
  <headerFooter alignWithMargins="0">
    <oddFooter>&amp;A&amp;RPage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66"/>
  <sheetViews>
    <sheetView view="pageBreakPreview" zoomScale="130" zoomScaleNormal="130" zoomScaleSheetLayoutView="130" workbookViewId="0">
      <selection activeCell="F12" sqref="F12"/>
    </sheetView>
  </sheetViews>
  <sheetFormatPr defaultRowHeight="12.75"/>
  <cols>
    <col min="1" max="1" width="5" style="506" customWidth="1"/>
    <col min="2" max="2" width="58.7109375" style="482" customWidth="1"/>
    <col min="3" max="3" width="2.28515625" style="482" customWidth="1"/>
    <col min="4" max="4" width="6.7109375" style="507" customWidth="1"/>
    <col min="5" max="5" width="6.7109375" style="341" customWidth="1"/>
    <col min="6" max="7" width="10.7109375" style="341" customWidth="1"/>
    <col min="8" max="16384" width="9.140625" style="235"/>
  </cols>
  <sheetData>
    <row r="1" spans="1:7" ht="15.75">
      <c r="A1" s="474"/>
      <c r="B1" s="322" t="s">
        <v>317</v>
      </c>
      <c r="C1" s="509"/>
      <c r="D1" s="477"/>
      <c r="E1" s="510"/>
      <c r="F1" s="477"/>
      <c r="G1" s="477"/>
    </row>
    <row r="2" spans="1:7">
      <c r="A2" s="474"/>
      <c r="B2" s="509"/>
      <c r="C2" s="509"/>
      <c r="D2" s="477"/>
      <c r="E2" s="510"/>
      <c r="F2" s="477"/>
      <c r="G2" s="477"/>
    </row>
    <row r="3" spans="1:7">
      <c r="A3" s="324" t="s">
        <v>396</v>
      </c>
      <c r="B3" s="511"/>
      <c r="C3" s="511"/>
      <c r="E3" s="335"/>
      <c r="F3" s="507"/>
      <c r="G3" s="507"/>
    </row>
    <row r="4" spans="1:7">
      <c r="A4" s="326"/>
      <c r="B4" s="325" t="s">
        <v>318</v>
      </c>
      <c r="C4" s="347"/>
      <c r="E4" s="335"/>
      <c r="F4" s="507"/>
      <c r="G4" s="507"/>
    </row>
    <row r="5" spans="1:7" ht="25.5">
      <c r="A5" s="326" t="s">
        <v>321</v>
      </c>
      <c r="B5" s="327" t="s">
        <v>322</v>
      </c>
      <c r="C5" s="347"/>
      <c r="E5" s="335"/>
      <c r="F5" s="507"/>
      <c r="G5" s="507"/>
    </row>
    <row r="6" spans="1:7">
      <c r="A6" s="475"/>
      <c r="B6" s="476"/>
      <c r="C6" s="476"/>
      <c r="D6" s="477"/>
      <c r="E6" s="478"/>
      <c r="F6" s="479"/>
      <c r="G6" s="334"/>
    </row>
    <row r="7" spans="1:7">
      <c r="A7" s="475"/>
      <c r="B7" s="476"/>
      <c r="C7" s="476"/>
      <c r="D7" s="477"/>
      <c r="E7" s="478"/>
      <c r="F7" s="479"/>
      <c r="G7" s="334"/>
    </row>
    <row r="8" spans="1:7">
      <c r="A8" s="324" t="s">
        <v>669</v>
      </c>
      <c r="B8" s="324" t="s">
        <v>670</v>
      </c>
      <c r="C8" s="476"/>
      <c r="D8" s="477"/>
      <c r="E8" s="478"/>
      <c r="F8" s="479"/>
      <c r="G8" s="334"/>
    </row>
    <row r="9" spans="1:7" ht="13.5" thickBot="1">
      <c r="A9" s="475"/>
      <c r="B9" s="476"/>
      <c r="C9" s="476"/>
      <c r="D9" s="477"/>
      <c r="E9" s="478"/>
      <c r="F9" s="479"/>
      <c r="G9" s="334"/>
    </row>
    <row r="10" spans="1:7" s="236" customFormat="1" ht="13.5" thickBot="1">
      <c r="A10" s="328" t="s">
        <v>323</v>
      </c>
      <c r="B10" s="329" t="s">
        <v>324</v>
      </c>
      <c r="C10" s="329"/>
      <c r="D10" s="480" t="s">
        <v>325</v>
      </c>
      <c r="E10" s="481" t="s">
        <v>326</v>
      </c>
      <c r="F10" s="330" t="s">
        <v>327</v>
      </c>
      <c r="G10" s="331" t="s">
        <v>328</v>
      </c>
    </row>
    <row r="11" spans="1:7" s="237" customFormat="1">
      <c r="A11" s="512"/>
      <c r="B11" s="513"/>
      <c r="C11" s="513"/>
      <c r="D11" s="514"/>
      <c r="E11" s="515"/>
      <c r="F11" s="515"/>
      <c r="G11" s="515"/>
    </row>
    <row r="12" spans="1:7" ht="25.5">
      <c r="A12" s="366">
        <v>1</v>
      </c>
      <c r="B12" s="482" t="s">
        <v>671</v>
      </c>
      <c r="D12" s="483" t="s">
        <v>44</v>
      </c>
      <c r="E12" s="484">
        <v>300</v>
      </c>
      <c r="F12" s="519"/>
      <c r="G12" s="518">
        <f t="shared" ref="G12" si="0">E12*F12</f>
        <v>0</v>
      </c>
    </row>
    <row r="13" spans="1:7">
      <c r="A13" s="366"/>
      <c r="D13" s="483"/>
      <c r="E13" s="484"/>
      <c r="F13" s="367"/>
      <c r="G13" s="367"/>
    </row>
    <row r="14" spans="1:7" ht="25.5">
      <c r="A14" s="366">
        <v>2</v>
      </c>
      <c r="B14" s="482" t="s">
        <v>672</v>
      </c>
      <c r="D14" s="483" t="s">
        <v>44</v>
      </c>
      <c r="E14" s="484">
        <v>300</v>
      </c>
      <c r="F14" s="519"/>
      <c r="G14" s="518">
        <f t="shared" ref="G14" si="1">E14*F14</f>
        <v>0</v>
      </c>
    </row>
    <row r="15" spans="1:7" s="231" customFormat="1">
      <c r="A15" s="338"/>
      <c r="B15" s="345"/>
      <c r="C15" s="339"/>
      <c r="D15" s="346"/>
      <c r="E15" s="340"/>
      <c r="F15" s="479"/>
      <c r="G15" s="479"/>
    </row>
    <row r="16" spans="1:7" s="231" customFormat="1" ht="38.25">
      <c r="A16" s="338">
        <v>3</v>
      </c>
      <c r="B16" s="339" t="s">
        <v>635</v>
      </c>
      <c r="C16" s="339"/>
      <c r="D16" s="477"/>
      <c r="E16" s="477"/>
      <c r="F16" s="479"/>
      <c r="G16" s="479"/>
    </row>
    <row r="17" spans="1:8" s="231" customFormat="1">
      <c r="A17" s="338"/>
      <c r="B17" s="476" t="s">
        <v>636</v>
      </c>
      <c r="C17" s="476"/>
      <c r="D17" s="346" t="s">
        <v>6</v>
      </c>
      <c r="E17" s="485">
        <v>6</v>
      </c>
      <c r="F17" s="519"/>
      <c r="G17" s="518">
        <f t="shared" ref="G17" si="2">E17*F17</f>
        <v>0</v>
      </c>
    </row>
    <row r="18" spans="1:8" s="231" customFormat="1">
      <c r="A18" s="486"/>
      <c r="B18" s="339"/>
      <c r="C18" s="350"/>
      <c r="D18" s="333"/>
      <c r="E18" s="335"/>
      <c r="F18" s="479"/>
      <c r="G18" s="479"/>
    </row>
    <row r="19" spans="1:8" s="231" customFormat="1" ht="38.25">
      <c r="A19" s="486">
        <v>4</v>
      </c>
      <c r="B19" s="339" t="s">
        <v>637</v>
      </c>
      <c r="C19" s="350"/>
      <c r="D19" s="346" t="s">
        <v>6</v>
      </c>
      <c r="E19" s="478">
        <v>6</v>
      </c>
      <c r="F19" s="519"/>
      <c r="G19" s="518">
        <f t="shared" ref="G19" si="3">E19*F19</f>
        <v>0</v>
      </c>
    </row>
    <row r="20" spans="1:8">
      <c r="A20" s="366"/>
      <c r="B20" s="487"/>
      <c r="C20" s="487"/>
      <c r="D20" s="488"/>
      <c r="E20" s="489"/>
      <c r="F20" s="367"/>
      <c r="G20" s="367"/>
      <c r="H20" s="238"/>
    </row>
    <row r="21" spans="1:8" ht="38.25">
      <c r="A21" s="366">
        <v>5</v>
      </c>
      <c r="B21" s="339" t="s">
        <v>638</v>
      </c>
      <c r="C21" s="339"/>
      <c r="D21" s="346"/>
      <c r="E21" s="337"/>
      <c r="F21" s="367"/>
      <c r="G21" s="367"/>
    </row>
    <row r="22" spans="1:8">
      <c r="A22" s="366"/>
      <c r="B22" s="345" t="s">
        <v>639</v>
      </c>
      <c r="C22" s="345"/>
      <c r="D22" s="346" t="s">
        <v>44</v>
      </c>
      <c r="E22" s="337">
        <v>210</v>
      </c>
      <c r="F22" s="519"/>
      <c r="G22" s="518">
        <f t="shared" ref="G22" si="4">E22*F22</f>
        <v>0</v>
      </c>
    </row>
    <row r="23" spans="1:8">
      <c r="A23" s="366"/>
      <c r="D23" s="483"/>
      <c r="E23" s="484"/>
      <c r="F23" s="367"/>
      <c r="G23" s="367"/>
    </row>
    <row r="24" spans="1:8" ht="27.75" customHeight="1">
      <c r="A24" s="366">
        <v>6</v>
      </c>
      <c r="B24" s="487" t="s">
        <v>527</v>
      </c>
      <c r="C24" s="487"/>
      <c r="D24" s="488" t="s">
        <v>6</v>
      </c>
      <c r="E24" s="489">
        <v>12</v>
      </c>
      <c r="F24" s="519"/>
      <c r="G24" s="518">
        <f t="shared" ref="G24" si="5">E24*F24</f>
        <v>0</v>
      </c>
      <c r="H24" s="238"/>
    </row>
    <row r="25" spans="1:8">
      <c r="A25" s="366"/>
      <c r="B25" s="487"/>
      <c r="C25" s="487"/>
      <c r="D25" s="488"/>
      <c r="E25" s="489"/>
      <c r="F25" s="367"/>
      <c r="G25" s="367"/>
      <c r="H25" s="238"/>
    </row>
    <row r="26" spans="1:8" ht="51">
      <c r="A26" s="366">
        <v>7</v>
      </c>
      <c r="B26" s="487" t="s">
        <v>673</v>
      </c>
      <c r="C26" s="487"/>
      <c r="D26" s="488" t="s">
        <v>6</v>
      </c>
      <c r="E26" s="489">
        <v>1</v>
      </c>
      <c r="F26" s="519"/>
      <c r="G26" s="518">
        <f t="shared" ref="G26" si="6">E26*F26</f>
        <v>0</v>
      </c>
      <c r="H26" s="238"/>
    </row>
    <row r="27" spans="1:8">
      <c r="A27" s="366"/>
      <c r="B27" s="487"/>
      <c r="C27" s="487"/>
      <c r="D27" s="488"/>
      <c r="E27" s="489"/>
      <c r="F27" s="367"/>
      <c r="G27" s="367"/>
      <c r="H27" s="238"/>
    </row>
    <row r="28" spans="1:8" ht="51">
      <c r="A28" s="366">
        <v>8</v>
      </c>
      <c r="B28" s="487" t="s">
        <v>674</v>
      </c>
      <c r="C28" s="487"/>
      <c r="D28" s="488" t="s">
        <v>6</v>
      </c>
      <c r="E28" s="489">
        <v>3</v>
      </c>
      <c r="F28" s="519"/>
      <c r="G28" s="518">
        <f t="shared" ref="G28" si="7">E28*F28</f>
        <v>0</v>
      </c>
      <c r="H28" s="238"/>
    </row>
    <row r="29" spans="1:8">
      <c r="A29" s="366"/>
      <c r="B29" s="487"/>
      <c r="C29" s="487"/>
      <c r="D29" s="488"/>
      <c r="E29" s="489"/>
      <c r="F29" s="367"/>
      <c r="G29" s="367"/>
      <c r="H29" s="238"/>
    </row>
    <row r="30" spans="1:8" ht="25.5">
      <c r="A30" s="366">
        <v>9</v>
      </c>
      <c r="B30" s="482" t="s">
        <v>640</v>
      </c>
      <c r="D30" s="333" t="s">
        <v>6</v>
      </c>
      <c r="E30" s="484">
        <v>24</v>
      </c>
      <c r="F30" s="519"/>
      <c r="G30" s="518">
        <f t="shared" ref="G30" si="8">E30*F30</f>
        <v>0</v>
      </c>
    </row>
    <row r="31" spans="1:8">
      <c r="A31" s="366"/>
      <c r="D31" s="333"/>
      <c r="E31" s="484"/>
      <c r="F31" s="367"/>
      <c r="G31" s="367"/>
    </row>
    <row r="32" spans="1:8" ht="25.5">
      <c r="A32" s="366">
        <v>10</v>
      </c>
      <c r="B32" s="487" t="s">
        <v>641</v>
      </c>
      <c r="C32" s="487"/>
      <c r="D32" s="333" t="s">
        <v>6</v>
      </c>
      <c r="E32" s="489">
        <v>12</v>
      </c>
      <c r="F32" s="519"/>
      <c r="G32" s="518">
        <f t="shared" ref="G32" si="9">E32*F32</f>
        <v>0</v>
      </c>
      <c r="H32" s="238"/>
    </row>
    <row r="33" spans="1:8">
      <c r="A33" s="366"/>
      <c r="B33" s="487"/>
      <c r="C33" s="487"/>
      <c r="D33" s="488"/>
      <c r="E33" s="489"/>
      <c r="F33" s="367"/>
      <c r="G33" s="367"/>
      <c r="H33" s="238"/>
    </row>
    <row r="34" spans="1:8" ht="25.5">
      <c r="A34" s="366">
        <v>11</v>
      </c>
      <c r="B34" s="487" t="s">
        <v>642</v>
      </c>
      <c r="C34" s="487"/>
      <c r="D34" s="333" t="s">
        <v>6</v>
      </c>
      <c r="E34" s="489">
        <v>12</v>
      </c>
      <c r="F34" s="519"/>
      <c r="G34" s="518">
        <f t="shared" ref="G34" si="10">E34*F34</f>
        <v>0</v>
      </c>
      <c r="H34" s="238"/>
    </row>
    <row r="35" spans="1:8">
      <c r="A35" s="366"/>
      <c r="B35" s="487"/>
      <c r="C35" s="487"/>
      <c r="D35" s="488"/>
      <c r="E35" s="489"/>
      <c r="F35" s="367"/>
      <c r="G35" s="367"/>
      <c r="H35" s="238"/>
    </row>
    <row r="36" spans="1:8" ht="25.5">
      <c r="A36" s="366">
        <v>12</v>
      </c>
      <c r="B36" s="490" t="s">
        <v>643</v>
      </c>
      <c r="C36" s="487"/>
      <c r="D36" s="491" t="s">
        <v>6</v>
      </c>
      <c r="E36" s="335">
        <v>12</v>
      </c>
      <c r="F36" s="519"/>
      <c r="G36" s="518">
        <f t="shared" ref="G36" si="11">E36*F36</f>
        <v>0</v>
      </c>
      <c r="H36" s="238"/>
    </row>
    <row r="37" spans="1:8">
      <c r="A37" s="366"/>
      <c r="D37" s="483"/>
      <c r="E37" s="484"/>
      <c r="F37" s="367"/>
      <c r="G37" s="367"/>
    </row>
    <row r="38" spans="1:8" s="233" customFormat="1">
      <c r="A38" s="332">
        <v>13</v>
      </c>
      <c r="B38" s="492" t="s">
        <v>644</v>
      </c>
      <c r="C38" s="482"/>
      <c r="D38" s="333"/>
      <c r="E38" s="484"/>
      <c r="F38" s="341"/>
      <c r="G38" s="341"/>
    </row>
    <row r="39" spans="1:8">
      <c r="A39" s="332"/>
      <c r="B39" s="493" t="s">
        <v>645</v>
      </c>
      <c r="D39" s="333"/>
      <c r="E39" s="484"/>
    </row>
    <row r="40" spans="1:8">
      <c r="A40" s="332"/>
      <c r="D40" s="333"/>
      <c r="E40" s="484"/>
    </row>
    <row r="41" spans="1:8" ht="38.25">
      <c r="A41" s="332"/>
      <c r="B41" s="494" t="s">
        <v>748</v>
      </c>
      <c r="D41" s="488" t="s">
        <v>122</v>
      </c>
      <c r="E41" s="484">
        <v>1</v>
      </c>
      <c r="F41" s="367"/>
    </row>
    <row r="42" spans="1:8" ht="25.5">
      <c r="A42" s="332"/>
      <c r="B42" s="494" t="s">
        <v>749</v>
      </c>
      <c r="C42" s="493"/>
      <c r="D42" s="488" t="s">
        <v>122</v>
      </c>
      <c r="E42" s="484">
        <v>1</v>
      </c>
      <c r="F42" s="367"/>
    </row>
    <row r="43" spans="1:8" ht="25.5">
      <c r="A43" s="332"/>
      <c r="B43" s="494" t="s">
        <v>750</v>
      </c>
      <c r="C43" s="493"/>
      <c r="D43" s="488" t="s">
        <v>122</v>
      </c>
      <c r="E43" s="484">
        <v>3</v>
      </c>
      <c r="F43" s="367"/>
    </row>
    <row r="44" spans="1:8">
      <c r="A44" s="332"/>
      <c r="B44" s="494" t="s">
        <v>751</v>
      </c>
      <c r="D44" s="488" t="s">
        <v>122</v>
      </c>
      <c r="E44" s="484">
        <v>3</v>
      </c>
      <c r="F44" s="367"/>
    </row>
    <row r="45" spans="1:8" ht="25.5">
      <c r="A45" s="332"/>
      <c r="B45" s="494" t="s">
        <v>752</v>
      </c>
      <c r="D45" s="488" t="s">
        <v>122</v>
      </c>
      <c r="E45" s="484">
        <v>1</v>
      </c>
      <c r="F45" s="367"/>
    </row>
    <row r="46" spans="1:8">
      <c r="A46" s="332"/>
      <c r="B46" s="494" t="s">
        <v>753</v>
      </c>
      <c r="D46" s="488" t="s">
        <v>122</v>
      </c>
      <c r="E46" s="484">
        <v>1</v>
      </c>
      <c r="F46" s="495"/>
    </row>
    <row r="47" spans="1:8" ht="25.5">
      <c r="A47" s="332"/>
      <c r="B47" s="494" t="s">
        <v>754</v>
      </c>
      <c r="D47" s="488" t="s">
        <v>6</v>
      </c>
      <c r="E47" s="484">
        <v>3</v>
      </c>
    </row>
    <row r="48" spans="1:8">
      <c r="A48" s="332"/>
      <c r="B48" s="494" t="s">
        <v>755</v>
      </c>
      <c r="D48" s="488" t="s">
        <v>6</v>
      </c>
      <c r="E48" s="484">
        <v>1</v>
      </c>
    </row>
    <row r="49" spans="1:7">
      <c r="A49" s="332"/>
      <c r="B49" s="343" t="s">
        <v>371</v>
      </c>
      <c r="C49" s="343"/>
      <c r="D49" s="344" t="s">
        <v>372</v>
      </c>
      <c r="E49" s="496">
        <v>3</v>
      </c>
      <c r="F49" s="519"/>
      <c r="G49" s="518">
        <f t="shared" ref="G49" si="12">E49*F49</f>
        <v>0</v>
      </c>
    </row>
    <row r="50" spans="1:7">
      <c r="A50" s="332"/>
      <c r="D50" s="488"/>
      <c r="E50" s="484"/>
    </row>
    <row r="51" spans="1:7">
      <c r="A51" s="332">
        <v>14</v>
      </c>
      <c r="B51" s="482" t="s">
        <v>528</v>
      </c>
      <c r="D51" s="333"/>
      <c r="E51" s="484"/>
    </row>
    <row r="52" spans="1:7">
      <c r="A52" s="332"/>
      <c r="B52" s="482" t="s">
        <v>529</v>
      </c>
      <c r="D52" s="333"/>
      <c r="E52" s="484"/>
    </row>
    <row r="53" spans="1:7">
      <c r="A53" s="332"/>
      <c r="B53" s="493" t="s">
        <v>756</v>
      </c>
      <c r="C53" s="493"/>
      <c r="D53" s="333" t="s">
        <v>6</v>
      </c>
      <c r="E53" s="484">
        <v>1</v>
      </c>
    </row>
    <row r="54" spans="1:7">
      <c r="A54" s="332"/>
      <c r="B54" s="493" t="s">
        <v>757</v>
      </c>
      <c r="C54" s="493"/>
      <c r="D54" s="333" t="s">
        <v>6</v>
      </c>
      <c r="E54" s="484">
        <v>2</v>
      </c>
    </row>
    <row r="55" spans="1:7">
      <c r="A55" s="332"/>
      <c r="B55" s="493" t="s">
        <v>758</v>
      </c>
      <c r="C55" s="493"/>
      <c r="D55" s="333" t="s">
        <v>6</v>
      </c>
      <c r="E55" s="484">
        <v>1</v>
      </c>
    </row>
    <row r="56" spans="1:7">
      <c r="A56" s="332"/>
      <c r="B56" s="516" t="s">
        <v>759</v>
      </c>
      <c r="C56" s="516"/>
      <c r="D56" s="488" t="s">
        <v>6</v>
      </c>
      <c r="E56" s="489">
        <v>1</v>
      </c>
      <c r="F56" s="368"/>
      <c r="G56" s="368"/>
    </row>
    <row r="57" spans="1:7">
      <c r="A57" s="332"/>
      <c r="B57" s="343" t="s">
        <v>371</v>
      </c>
      <c r="C57" s="343"/>
      <c r="D57" s="344" t="s">
        <v>372</v>
      </c>
      <c r="E57" s="496">
        <v>3</v>
      </c>
      <c r="F57" s="519"/>
      <c r="G57" s="518">
        <f t="shared" ref="G57" si="13">E57*F57</f>
        <v>0</v>
      </c>
    </row>
    <row r="58" spans="1:7">
      <c r="A58" s="497"/>
      <c r="B58" s="498"/>
      <c r="C58" s="498"/>
      <c r="D58" s="499"/>
      <c r="E58" s="500"/>
      <c r="F58" s="517"/>
      <c r="G58" s="501"/>
    </row>
    <row r="59" spans="1:7" s="239" customFormat="1" ht="25.5">
      <c r="A59" s="497" t="s">
        <v>675</v>
      </c>
      <c r="B59" s="498" t="s">
        <v>676</v>
      </c>
      <c r="C59" s="498"/>
      <c r="D59" s="499" t="s">
        <v>6</v>
      </c>
      <c r="E59" s="502">
        <v>10</v>
      </c>
      <c r="F59" s="519"/>
      <c r="G59" s="518">
        <f t="shared" ref="G59" si="14">E59*F59</f>
        <v>0</v>
      </c>
    </row>
    <row r="60" spans="1:7" s="239" customFormat="1">
      <c r="A60" s="332"/>
      <c r="B60" s="516"/>
      <c r="C60" s="516"/>
      <c r="D60" s="488"/>
      <c r="E60" s="489"/>
      <c r="F60" s="368"/>
      <c r="G60" s="368"/>
    </row>
    <row r="61" spans="1:7" s="239" customFormat="1">
      <c r="A61" s="332">
        <v>16</v>
      </c>
      <c r="B61" s="490" t="s">
        <v>646</v>
      </c>
      <c r="C61" s="503"/>
      <c r="D61" s="504" t="s">
        <v>372</v>
      </c>
      <c r="E61" s="484">
        <v>24</v>
      </c>
      <c r="F61" s="519"/>
      <c r="G61" s="518">
        <f t="shared" ref="G61" si="15">E61*F61</f>
        <v>0</v>
      </c>
    </row>
    <row r="62" spans="1:7" s="234" customFormat="1">
      <c r="A62" s="332"/>
      <c r="B62" s="503"/>
      <c r="C62" s="503"/>
      <c r="D62" s="504"/>
      <c r="E62" s="484"/>
      <c r="F62" s="341"/>
      <c r="G62" s="341"/>
    </row>
    <row r="63" spans="1:7" s="239" customFormat="1">
      <c r="A63" s="332">
        <v>17</v>
      </c>
      <c r="B63" s="313" t="s">
        <v>647</v>
      </c>
      <c r="C63" s="503"/>
      <c r="D63" s="504" t="s">
        <v>372</v>
      </c>
      <c r="E63" s="484">
        <v>6</v>
      </c>
      <c r="F63" s="519"/>
      <c r="G63" s="518">
        <f t="shared" ref="G63" si="16">E63*F63</f>
        <v>0</v>
      </c>
    </row>
    <row r="64" spans="1:7" s="239" customFormat="1" ht="13.5" thickBot="1">
      <c r="A64" s="338"/>
      <c r="B64" s="339"/>
      <c r="C64" s="336"/>
      <c r="D64" s="337"/>
      <c r="E64" s="478"/>
      <c r="F64" s="478"/>
      <c r="G64" s="349"/>
    </row>
    <row r="65" spans="1:7" s="239" customFormat="1">
      <c r="A65" s="351"/>
      <c r="B65" s="352" t="s">
        <v>380</v>
      </c>
      <c r="C65" s="353"/>
      <c r="D65" s="354" t="s">
        <v>381</v>
      </c>
      <c r="E65" s="505"/>
      <c r="F65" s="505"/>
      <c r="G65" s="518">
        <f>SUM(G12:G64)</f>
        <v>0</v>
      </c>
    </row>
    <row r="66" spans="1:7">
      <c r="B66" s="493"/>
      <c r="C66" s="493"/>
      <c r="G66" s="508"/>
    </row>
  </sheetData>
  <sheetProtection password="DD5D" sheet="1" objects="1" scenarios="1"/>
  <pageMargins left="0.74803149606299213" right="0.74803149606299213" top="0.98425196850393704" bottom="0.98425196850393704" header="0" footer="0"/>
  <pageSetup paperSize="9" scale="80" orientation="portrait" r:id="rId1"/>
  <headerFooter alignWithMargins="0">
    <oddFooter>&amp;A&amp;RPage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72"/>
  <sheetViews>
    <sheetView tabSelected="1" workbookViewId="0">
      <selection activeCell="G78" sqref="G78"/>
    </sheetView>
  </sheetViews>
  <sheetFormatPr defaultColWidth="43.7109375" defaultRowHeight="12.75"/>
  <cols>
    <col min="1" max="1" width="2" style="5" customWidth="1"/>
    <col min="2" max="2" width="3.140625" style="64" bestFit="1" customWidth="1"/>
    <col min="3" max="3" width="38.42578125" style="2" customWidth="1"/>
    <col min="4" max="4" width="4.140625" style="3" customWidth="1"/>
    <col min="5" max="5" width="7.7109375" style="22" customWidth="1"/>
    <col min="6" max="6" width="10.7109375" style="4" customWidth="1"/>
    <col min="7" max="7" width="14.5703125" style="4" bestFit="1" customWidth="1"/>
    <col min="8" max="239" width="9.140625" style="18" customWidth="1"/>
    <col min="240" max="240" width="8.5703125" style="18" customWidth="1"/>
    <col min="241" max="241" width="3.140625" style="18" customWidth="1"/>
    <col min="242" max="242" width="42.140625" style="18" customWidth="1"/>
    <col min="243" max="243" width="5.5703125" style="18" customWidth="1"/>
    <col min="244" max="244" width="7.42578125" style="18" customWidth="1"/>
    <col min="245" max="245" width="9" style="18" customWidth="1"/>
    <col min="246" max="246" width="13.28515625" style="18" customWidth="1"/>
    <col min="247" max="247" width="43.7109375" style="18"/>
    <col min="248" max="248" width="10.7109375" style="18" customWidth="1"/>
    <col min="249" max="249" width="3.28515625" style="18" customWidth="1"/>
    <col min="250" max="250" width="35.7109375" style="18" customWidth="1"/>
    <col min="251" max="251" width="3.28515625" style="18" customWidth="1"/>
    <col min="252" max="252" width="7.7109375" style="18" customWidth="1"/>
    <col min="253" max="253" width="10.7109375" style="18" customWidth="1"/>
    <col min="254" max="254" width="15.7109375" style="18" customWidth="1"/>
    <col min="255" max="495" width="9.140625" style="18" customWidth="1"/>
    <col min="496" max="496" width="8.5703125" style="18" customWidth="1"/>
    <col min="497" max="497" width="3.140625" style="18" customWidth="1"/>
    <col min="498" max="498" width="42.140625" style="18" customWidth="1"/>
    <col min="499" max="499" width="5.5703125" style="18" customWidth="1"/>
    <col min="500" max="500" width="7.42578125" style="18" customWidth="1"/>
    <col min="501" max="501" width="9" style="18" customWidth="1"/>
    <col min="502" max="502" width="13.28515625" style="18" customWidth="1"/>
    <col min="503" max="503" width="43.7109375" style="18"/>
    <col min="504" max="504" width="10.7109375" style="18" customWidth="1"/>
    <col min="505" max="505" width="3.28515625" style="18" customWidth="1"/>
    <col min="506" max="506" width="35.7109375" style="18" customWidth="1"/>
    <col min="507" max="507" width="3.28515625" style="18" customWidth="1"/>
    <col min="508" max="508" width="7.7109375" style="18" customWidth="1"/>
    <col min="509" max="509" width="10.7109375" style="18" customWidth="1"/>
    <col min="510" max="510" width="15.7109375" style="18" customWidth="1"/>
    <col min="511" max="751" width="9.140625" style="18" customWidth="1"/>
    <col min="752" max="752" width="8.5703125" style="18" customWidth="1"/>
    <col min="753" max="753" width="3.140625" style="18" customWidth="1"/>
    <col min="754" max="754" width="42.140625" style="18" customWidth="1"/>
    <col min="755" max="755" width="5.5703125" style="18" customWidth="1"/>
    <col min="756" max="756" width="7.42578125" style="18" customWidth="1"/>
    <col min="757" max="757" width="9" style="18" customWidth="1"/>
    <col min="758" max="758" width="13.28515625" style="18" customWidth="1"/>
    <col min="759" max="759" width="43.7109375" style="18"/>
    <col min="760" max="760" width="10.7109375" style="18" customWidth="1"/>
    <col min="761" max="761" width="3.28515625" style="18" customWidth="1"/>
    <col min="762" max="762" width="35.7109375" style="18" customWidth="1"/>
    <col min="763" max="763" width="3.28515625" style="18" customWidth="1"/>
    <col min="764" max="764" width="7.7109375" style="18" customWidth="1"/>
    <col min="765" max="765" width="10.7109375" style="18" customWidth="1"/>
    <col min="766" max="766" width="15.7109375" style="18" customWidth="1"/>
    <col min="767" max="1007" width="9.140625" style="18" customWidth="1"/>
    <col min="1008" max="1008" width="8.5703125" style="18" customWidth="1"/>
    <col min="1009" max="1009" width="3.140625" style="18" customWidth="1"/>
    <col min="1010" max="1010" width="42.140625" style="18" customWidth="1"/>
    <col min="1011" max="1011" width="5.5703125" style="18" customWidth="1"/>
    <col min="1012" max="1012" width="7.42578125" style="18" customWidth="1"/>
    <col min="1013" max="1013" width="9" style="18" customWidth="1"/>
    <col min="1014" max="1014" width="13.28515625" style="18" customWidth="1"/>
    <col min="1015" max="1015" width="43.7109375" style="18"/>
    <col min="1016" max="1016" width="10.7109375" style="18" customWidth="1"/>
    <col min="1017" max="1017" width="3.28515625" style="18" customWidth="1"/>
    <col min="1018" max="1018" width="35.7109375" style="18" customWidth="1"/>
    <col min="1019" max="1019" width="3.28515625" style="18" customWidth="1"/>
    <col min="1020" max="1020" width="7.7109375" style="18" customWidth="1"/>
    <col min="1021" max="1021" width="10.7109375" style="18" customWidth="1"/>
    <col min="1022" max="1022" width="15.7109375" style="18" customWidth="1"/>
    <col min="1023" max="1263" width="9.140625" style="18" customWidth="1"/>
    <col min="1264" max="1264" width="8.5703125" style="18" customWidth="1"/>
    <col min="1265" max="1265" width="3.140625" style="18" customWidth="1"/>
    <col min="1266" max="1266" width="42.140625" style="18" customWidth="1"/>
    <col min="1267" max="1267" width="5.5703125" style="18" customWidth="1"/>
    <col min="1268" max="1268" width="7.42578125" style="18" customWidth="1"/>
    <col min="1269" max="1269" width="9" style="18" customWidth="1"/>
    <col min="1270" max="1270" width="13.28515625" style="18" customWidth="1"/>
    <col min="1271" max="1271" width="43.7109375" style="18"/>
    <col min="1272" max="1272" width="10.7109375" style="18" customWidth="1"/>
    <col min="1273" max="1273" width="3.28515625" style="18" customWidth="1"/>
    <col min="1274" max="1274" width="35.7109375" style="18" customWidth="1"/>
    <col min="1275" max="1275" width="3.28515625" style="18" customWidth="1"/>
    <col min="1276" max="1276" width="7.7109375" style="18" customWidth="1"/>
    <col min="1277" max="1277" width="10.7109375" style="18" customWidth="1"/>
    <col min="1278" max="1278" width="15.7109375" style="18" customWidth="1"/>
    <col min="1279" max="1519" width="9.140625" style="18" customWidth="1"/>
    <col min="1520" max="1520" width="8.5703125" style="18" customWidth="1"/>
    <col min="1521" max="1521" width="3.140625" style="18" customWidth="1"/>
    <col min="1522" max="1522" width="42.140625" style="18" customWidth="1"/>
    <col min="1523" max="1523" width="5.5703125" style="18" customWidth="1"/>
    <col min="1524" max="1524" width="7.42578125" style="18" customWidth="1"/>
    <col min="1525" max="1525" width="9" style="18" customWidth="1"/>
    <col min="1526" max="1526" width="13.28515625" style="18" customWidth="1"/>
    <col min="1527" max="1527" width="43.7109375" style="18"/>
    <col min="1528" max="1528" width="10.7109375" style="18" customWidth="1"/>
    <col min="1529" max="1529" width="3.28515625" style="18" customWidth="1"/>
    <col min="1530" max="1530" width="35.7109375" style="18" customWidth="1"/>
    <col min="1531" max="1531" width="3.28515625" style="18" customWidth="1"/>
    <col min="1532" max="1532" width="7.7109375" style="18" customWidth="1"/>
    <col min="1533" max="1533" width="10.7109375" style="18" customWidth="1"/>
    <col min="1534" max="1534" width="15.7109375" style="18" customWidth="1"/>
    <col min="1535" max="1775" width="9.140625" style="18" customWidth="1"/>
    <col min="1776" max="1776" width="8.5703125" style="18" customWidth="1"/>
    <col min="1777" max="1777" width="3.140625" style="18" customWidth="1"/>
    <col min="1778" max="1778" width="42.140625" style="18" customWidth="1"/>
    <col min="1779" max="1779" width="5.5703125" style="18" customWidth="1"/>
    <col min="1780" max="1780" width="7.42578125" style="18" customWidth="1"/>
    <col min="1781" max="1781" width="9" style="18" customWidth="1"/>
    <col min="1782" max="1782" width="13.28515625" style="18" customWidth="1"/>
    <col min="1783" max="1783" width="43.7109375" style="18"/>
    <col min="1784" max="1784" width="10.7109375" style="18" customWidth="1"/>
    <col min="1785" max="1785" width="3.28515625" style="18" customWidth="1"/>
    <col min="1786" max="1786" width="35.7109375" style="18" customWidth="1"/>
    <col min="1787" max="1787" width="3.28515625" style="18" customWidth="1"/>
    <col min="1788" max="1788" width="7.7109375" style="18" customWidth="1"/>
    <col min="1789" max="1789" width="10.7109375" style="18" customWidth="1"/>
    <col min="1790" max="1790" width="15.7109375" style="18" customWidth="1"/>
    <col min="1791" max="2031" width="9.140625" style="18" customWidth="1"/>
    <col min="2032" max="2032" width="8.5703125" style="18" customWidth="1"/>
    <col min="2033" max="2033" width="3.140625" style="18" customWidth="1"/>
    <col min="2034" max="2034" width="42.140625" style="18" customWidth="1"/>
    <col min="2035" max="2035" width="5.5703125" style="18" customWidth="1"/>
    <col min="2036" max="2036" width="7.42578125" style="18" customWidth="1"/>
    <col min="2037" max="2037" width="9" style="18" customWidth="1"/>
    <col min="2038" max="2038" width="13.28515625" style="18" customWidth="1"/>
    <col min="2039" max="2039" width="43.7109375" style="18"/>
    <col min="2040" max="2040" width="10.7109375" style="18" customWidth="1"/>
    <col min="2041" max="2041" width="3.28515625" style="18" customWidth="1"/>
    <col min="2042" max="2042" width="35.7109375" style="18" customWidth="1"/>
    <col min="2043" max="2043" width="3.28515625" style="18" customWidth="1"/>
    <col min="2044" max="2044" width="7.7109375" style="18" customWidth="1"/>
    <col min="2045" max="2045" width="10.7109375" style="18" customWidth="1"/>
    <col min="2046" max="2046" width="15.7109375" style="18" customWidth="1"/>
    <col min="2047" max="2287" width="9.140625" style="18" customWidth="1"/>
    <col min="2288" max="2288" width="8.5703125" style="18" customWidth="1"/>
    <col min="2289" max="2289" width="3.140625" style="18" customWidth="1"/>
    <col min="2290" max="2290" width="42.140625" style="18" customWidth="1"/>
    <col min="2291" max="2291" width="5.5703125" style="18" customWidth="1"/>
    <col min="2292" max="2292" width="7.42578125" style="18" customWidth="1"/>
    <col min="2293" max="2293" width="9" style="18" customWidth="1"/>
    <col min="2294" max="2294" width="13.28515625" style="18" customWidth="1"/>
    <col min="2295" max="2295" width="43.7109375" style="18"/>
    <col min="2296" max="2296" width="10.7109375" style="18" customWidth="1"/>
    <col min="2297" max="2297" width="3.28515625" style="18" customWidth="1"/>
    <col min="2298" max="2298" width="35.7109375" style="18" customWidth="1"/>
    <col min="2299" max="2299" width="3.28515625" style="18" customWidth="1"/>
    <col min="2300" max="2300" width="7.7109375" style="18" customWidth="1"/>
    <col min="2301" max="2301" width="10.7109375" style="18" customWidth="1"/>
    <col min="2302" max="2302" width="15.7109375" style="18" customWidth="1"/>
    <col min="2303" max="2543" width="9.140625" style="18" customWidth="1"/>
    <col min="2544" max="2544" width="8.5703125" style="18" customWidth="1"/>
    <col min="2545" max="2545" width="3.140625" style="18" customWidth="1"/>
    <col min="2546" max="2546" width="42.140625" style="18" customWidth="1"/>
    <col min="2547" max="2547" width="5.5703125" style="18" customWidth="1"/>
    <col min="2548" max="2548" width="7.42578125" style="18" customWidth="1"/>
    <col min="2549" max="2549" width="9" style="18" customWidth="1"/>
    <col min="2550" max="2550" width="13.28515625" style="18" customWidth="1"/>
    <col min="2551" max="2551" width="43.7109375" style="18"/>
    <col min="2552" max="2552" width="10.7109375" style="18" customWidth="1"/>
    <col min="2553" max="2553" width="3.28515625" style="18" customWidth="1"/>
    <col min="2554" max="2554" width="35.7109375" style="18" customWidth="1"/>
    <col min="2555" max="2555" width="3.28515625" style="18" customWidth="1"/>
    <col min="2556" max="2556" width="7.7109375" style="18" customWidth="1"/>
    <col min="2557" max="2557" width="10.7109375" style="18" customWidth="1"/>
    <col min="2558" max="2558" width="15.7109375" style="18" customWidth="1"/>
    <col min="2559" max="2799" width="9.140625" style="18" customWidth="1"/>
    <col min="2800" max="2800" width="8.5703125" style="18" customWidth="1"/>
    <col min="2801" max="2801" width="3.140625" style="18" customWidth="1"/>
    <col min="2802" max="2802" width="42.140625" style="18" customWidth="1"/>
    <col min="2803" max="2803" width="5.5703125" style="18" customWidth="1"/>
    <col min="2804" max="2804" width="7.42578125" style="18" customWidth="1"/>
    <col min="2805" max="2805" width="9" style="18" customWidth="1"/>
    <col min="2806" max="2806" width="13.28515625" style="18" customWidth="1"/>
    <col min="2807" max="2807" width="43.7109375" style="18"/>
    <col min="2808" max="2808" width="10.7109375" style="18" customWidth="1"/>
    <col min="2809" max="2809" width="3.28515625" style="18" customWidth="1"/>
    <col min="2810" max="2810" width="35.7109375" style="18" customWidth="1"/>
    <col min="2811" max="2811" width="3.28515625" style="18" customWidth="1"/>
    <col min="2812" max="2812" width="7.7109375" style="18" customWidth="1"/>
    <col min="2813" max="2813" width="10.7109375" style="18" customWidth="1"/>
    <col min="2814" max="2814" width="15.7109375" style="18" customWidth="1"/>
    <col min="2815" max="3055" width="9.140625" style="18" customWidth="1"/>
    <col min="3056" max="3056" width="8.5703125" style="18" customWidth="1"/>
    <col min="3057" max="3057" width="3.140625" style="18" customWidth="1"/>
    <col min="3058" max="3058" width="42.140625" style="18" customWidth="1"/>
    <col min="3059" max="3059" width="5.5703125" style="18" customWidth="1"/>
    <col min="3060" max="3060" width="7.42578125" style="18" customWidth="1"/>
    <col min="3061" max="3061" width="9" style="18" customWidth="1"/>
    <col min="3062" max="3062" width="13.28515625" style="18" customWidth="1"/>
    <col min="3063" max="3063" width="43.7109375" style="18"/>
    <col min="3064" max="3064" width="10.7109375" style="18" customWidth="1"/>
    <col min="3065" max="3065" width="3.28515625" style="18" customWidth="1"/>
    <col min="3066" max="3066" width="35.7109375" style="18" customWidth="1"/>
    <col min="3067" max="3067" width="3.28515625" style="18" customWidth="1"/>
    <col min="3068" max="3068" width="7.7109375" style="18" customWidth="1"/>
    <col min="3069" max="3069" width="10.7109375" style="18" customWidth="1"/>
    <col min="3070" max="3070" width="15.7109375" style="18" customWidth="1"/>
    <col min="3071" max="3311" width="9.140625" style="18" customWidth="1"/>
    <col min="3312" max="3312" width="8.5703125" style="18" customWidth="1"/>
    <col min="3313" max="3313" width="3.140625" style="18" customWidth="1"/>
    <col min="3314" max="3314" width="42.140625" style="18" customWidth="1"/>
    <col min="3315" max="3315" width="5.5703125" style="18" customWidth="1"/>
    <col min="3316" max="3316" width="7.42578125" style="18" customWidth="1"/>
    <col min="3317" max="3317" width="9" style="18" customWidth="1"/>
    <col min="3318" max="3318" width="13.28515625" style="18" customWidth="1"/>
    <col min="3319" max="3319" width="43.7109375" style="18"/>
    <col min="3320" max="3320" width="10.7109375" style="18" customWidth="1"/>
    <col min="3321" max="3321" width="3.28515625" style="18" customWidth="1"/>
    <col min="3322" max="3322" width="35.7109375" style="18" customWidth="1"/>
    <col min="3323" max="3323" width="3.28515625" style="18" customWidth="1"/>
    <col min="3324" max="3324" width="7.7109375" style="18" customWidth="1"/>
    <col min="3325" max="3325" width="10.7109375" style="18" customWidth="1"/>
    <col min="3326" max="3326" width="15.7109375" style="18" customWidth="1"/>
    <col min="3327" max="3567" width="9.140625" style="18" customWidth="1"/>
    <col min="3568" max="3568" width="8.5703125" style="18" customWidth="1"/>
    <col min="3569" max="3569" width="3.140625" style="18" customWidth="1"/>
    <col min="3570" max="3570" width="42.140625" style="18" customWidth="1"/>
    <col min="3571" max="3571" width="5.5703125" style="18" customWidth="1"/>
    <col min="3572" max="3572" width="7.42578125" style="18" customWidth="1"/>
    <col min="3573" max="3573" width="9" style="18" customWidth="1"/>
    <col min="3574" max="3574" width="13.28515625" style="18" customWidth="1"/>
    <col min="3575" max="3575" width="43.7109375" style="18"/>
    <col min="3576" max="3576" width="10.7109375" style="18" customWidth="1"/>
    <col min="3577" max="3577" width="3.28515625" style="18" customWidth="1"/>
    <col min="3578" max="3578" width="35.7109375" style="18" customWidth="1"/>
    <col min="3579" max="3579" width="3.28515625" style="18" customWidth="1"/>
    <col min="3580" max="3580" width="7.7109375" style="18" customWidth="1"/>
    <col min="3581" max="3581" width="10.7109375" style="18" customWidth="1"/>
    <col min="3582" max="3582" width="15.7109375" style="18" customWidth="1"/>
    <col min="3583" max="3823" width="9.140625" style="18" customWidth="1"/>
    <col min="3824" max="3824" width="8.5703125" style="18" customWidth="1"/>
    <col min="3825" max="3825" width="3.140625" style="18" customWidth="1"/>
    <col min="3826" max="3826" width="42.140625" style="18" customWidth="1"/>
    <col min="3827" max="3827" width="5.5703125" style="18" customWidth="1"/>
    <col min="3828" max="3828" width="7.42578125" style="18" customWidth="1"/>
    <col min="3829" max="3829" width="9" style="18" customWidth="1"/>
    <col min="3830" max="3830" width="13.28515625" style="18" customWidth="1"/>
    <col min="3831" max="3831" width="43.7109375" style="18"/>
    <col min="3832" max="3832" width="10.7109375" style="18" customWidth="1"/>
    <col min="3833" max="3833" width="3.28515625" style="18" customWidth="1"/>
    <col min="3834" max="3834" width="35.7109375" style="18" customWidth="1"/>
    <col min="3835" max="3835" width="3.28515625" style="18" customWidth="1"/>
    <col min="3836" max="3836" width="7.7109375" style="18" customWidth="1"/>
    <col min="3837" max="3837" width="10.7109375" style="18" customWidth="1"/>
    <col min="3838" max="3838" width="15.7109375" style="18" customWidth="1"/>
    <col min="3839" max="4079" width="9.140625" style="18" customWidth="1"/>
    <col min="4080" max="4080" width="8.5703125" style="18" customWidth="1"/>
    <col min="4081" max="4081" width="3.140625" style="18" customWidth="1"/>
    <col min="4082" max="4082" width="42.140625" style="18" customWidth="1"/>
    <col min="4083" max="4083" width="5.5703125" style="18" customWidth="1"/>
    <col min="4084" max="4084" width="7.42578125" style="18" customWidth="1"/>
    <col min="4085" max="4085" width="9" style="18" customWidth="1"/>
    <col min="4086" max="4086" width="13.28515625" style="18" customWidth="1"/>
    <col min="4087" max="4087" width="43.7109375" style="18"/>
    <col min="4088" max="4088" width="10.7109375" style="18" customWidth="1"/>
    <col min="4089" max="4089" width="3.28515625" style="18" customWidth="1"/>
    <col min="4090" max="4090" width="35.7109375" style="18" customWidth="1"/>
    <col min="4091" max="4091" width="3.28515625" style="18" customWidth="1"/>
    <col min="4092" max="4092" width="7.7109375" style="18" customWidth="1"/>
    <col min="4093" max="4093" width="10.7109375" style="18" customWidth="1"/>
    <col min="4094" max="4094" width="15.7109375" style="18" customWidth="1"/>
    <col min="4095" max="4335" width="9.140625" style="18" customWidth="1"/>
    <col min="4336" max="4336" width="8.5703125" style="18" customWidth="1"/>
    <col min="4337" max="4337" width="3.140625" style="18" customWidth="1"/>
    <col min="4338" max="4338" width="42.140625" style="18" customWidth="1"/>
    <col min="4339" max="4339" width="5.5703125" style="18" customWidth="1"/>
    <col min="4340" max="4340" width="7.42578125" style="18" customWidth="1"/>
    <col min="4341" max="4341" width="9" style="18" customWidth="1"/>
    <col min="4342" max="4342" width="13.28515625" style="18" customWidth="1"/>
    <col min="4343" max="4343" width="43.7109375" style="18"/>
    <col min="4344" max="4344" width="10.7109375" style="18" customWidth="1"/>
    <col min="4345" max="4345" width="3.28515625" style="18" customWidth="1"/>
    <col min="4346" max="4346" width="35.7109375" style="18" customWidth="1"/>
    <col min="4347" max="4347" width="3.28515625" style="18" customWidth="1"/>
    <col min="4348" max="4348" width="7.7109375" style="18" customWidth="1"/>
    <col min="4349" max="4349" width="10.7109375" style="18" customWidth="1"/>
    <col min="4350" max="4350" width="15.7109375" style="18" customWidth="1"/>
    <col min="4351" max="4591" width="9.140625" style="18" customWidth="1"/>
    <col min="4592" max="4592" width="8.5703125" style="18" customWidth="1"/>
    <col min="4593" max="4593" width="3.140625" style="18" customWidth="1"/>
    <col min="4594" max="4594" width="42.140625" style="18" customWidth="1"/>
    <col min="4595" max="4595" width="5.5703125" style="18" customWidth="1"/>
    <col min="4596" max="4596" width="7.42578125" style="18" customWidth="1"/>
    <col min="4597" max="4597" width="9" style="18" customWidth="1"/>
    <col min="4598" max="4598" width="13.28515625" style="18" customWidth="1"/>
    <col min="4599" max="4599" width="43.7109375" style="18"/>
    <col min="4600" max="4600" width="10.7109375" style="18" customWidth="1"/>
    <col min="4601" max="4601" width="3.28515625" style="18" customWidth="1"/>
    <col min="4602" max="4602" width="35.7109375" style="18" customWidth="1"/>
    <col min="4603" max="4603" width="3.28515625" style="18" customWidth="1"/>
    <col min="4604" max="4604" width="7.7109375" style="18" customWidth="1"/>
    <col min="4605" max="4605" width="10.7109375" style="18" customWidth="1"/>
    <col min="4606" max="4606" width="15.7109375" style="18" customWidth="1"/>
    <col min="4607" max="4847" width="9.140625" style="18" customWidth="1"/>
    <col min="4848" max="4848" width="8.5703125" style="18" customWidth="1"/>
    <col min="4849" max="4849" width="3.140625" style="18" customWidth="1"/>
    <col min="4850" max="4850" width="42.140625" style="18" customWidth="1"/>
    <col min="4851" max="4851" width="5.5703125" style="18" customWidth="1"/>
    <col min="4852" max="4852" width="7.42578125" style="18" customWidth="1"/>
    <col min="4853" max="4853" width="9" style="18" customWidth="1"/>
    <col min="4854" max="4854" width="13.28515625" style="18" customWidth="1"/>
    <col min="4855" max="4855" width="43.7109375" style="18"/>
    <col min="4856" max="4856" width="10.7109375" style="18" customWidth="1"/>
    <col min="4857" max="4857" width="3.28515625" style="18" customWidth="1"/>
    <col min="4858" max="4858" width="35.7109375" style="18" customWidth="1"/>
    <col min="4859" max="4859" width="3.28515625" style="18" customWidth="1"/>
    <col min="4860" max="4860" width="7.7109375" style="18" customWidth="1"/>
    <col min="4861" max="4861" width="10.7109375" style="18" customWidth="1"/>
    <col min="4862" max="4862" width="15.7109375" style="18" customWidth="1"/>
    <col min="4863" max="5103" width="9.140625" style="18" customWidth="1"/>
    <col min="5104" max="5104" width="8.5703125" style="18" customWidth="1"/>
    <col min="5105" max="5105" width="3.140625" style="18" customWidth="1"/>
    <col min="5106" max="5106" width="42.140625" style="18" customWidth="1"/>
    <col min="5107" max="5107" width="5.5703125" style="18" customWidth="1"/>
    <col min="5108" max="5108" width="7.42578125" style="18" customWidth="1"/>
    <col min="5109" max="5109" width="9" style="18" customWidth="1"/>
    <col min="5110" max="5110" width="13.28515625" style="18" customWidth="1"/>
    <col min="5111" max="5111" width="43.7109375" style="18"/>
    <col min="5112" max="5112" width="10.7109375" style="18" customWidth="1"/>
    <col min="5113" max="5113" width="3.28515625" style="18" customWidth="1"/>
    <col min="5114" max="5114" width="35.7109375" style="18" customWidth="1"/>
    <col min="5115" max="5115" width="3.28515625" style="18" customWidth="1"/>
    <col min="5116" max="5116" width="7.7109375" style="18" customWidth="1"/>
    <col min="5117" max="5117" width="10.7109375" style="18" customWidth="1"/>
    <col min="5118" max="5118" width="15.7109375" style="18" customWidth="1"/>
    <col min="5119" max="5359" width="9.140625" style="18" customWidth="1"/>
    <col min="5360" max="5360" width="8.5703125" style="18" customWidth="1"/>
    <col min="5361" max="5361" width="3.140625" style="18" customWidth="1"/>
    <col min="5362" max="5362" width="42.140625" style="18" customWidth="1"/>
    <col min="5363" max="5363" width="5.5703125" style="18" customWidth="1"/>
    <col min="5364" max="5364" width="7.42578125" style="18" customWidth="1"/>
    <col min="5365" max="5365" width="9" style="18" customWidth="1"/>
    <col min="5366" max="5366" width="13.28515625" style="18" customWidth="1"/>
    <col min="5367" max="5367" width="43.7109375" style="18"/>
    <col min="5368" max="5368" width="10.7109375" style="18" customWidth="1"/>
    <col min="5369" max="5369" width="3.28515625" style="18" customWidth="1"/>
    <col min="5370" max="5370" width="35.7109375" style="18" customWidth="1"/>
    <col min="5371" max="5371" width="3.28515625" style="18" customWidth="1"/>
    <col min="5372" max="5372" width="7.7109375" style="18" customWidth="1"/>
    <col min="5373" max="5373" width="10.7109375" style="18" customWidth="1"/>
    <col min="5374" max="5374" width="15.7109375" style="18" customWidth="1"/>
    <col min="5375" max="5615" width="9.140625" style="18" customWidth="1"/>
    <col min="5616" max="5616" width="8.5703125" style="18" customWidth="1"/>
    <col min="5617" max="5617" width="3.140625" style="18" customWidth="1"/>
    <col min="5618" max="5618" width="42.140625" style="18" customWidth="1"/>
    <col min="5619" max="5619" width="5.5703125" style="18" customWidth="1"/>
    <col min="5620" max="5620" width="7.42578125" style="18" customWidth="1"/>
    <col min="5621" max="5621" width="9" style="18" customWidth="1"/>
    <col min="5622" max="5622" width="13.28515625" style="18" customWidth="1"/>
    <col min="5623" max="5623" width="43.7109375" style="18"/>
    <col min="5624" max="5624" width="10.7109375" style="18" customWidth="1"/>
    <col min="5625" max="5625" width="3.28515625" style="18" customWidth="1"/>
    <col min="5626" max="5626" width="35.7109375" style="18" customWidth="1"/>
    <col min="5627" max="5627" width="3.28515625" style="18" customWidth="1"/>
    <col min="5628" max="5628" width="7.7109375" style="18" customWidth="1"/>
    <col min="5629" max="5629" width="10.7109375" style="18" customWidth="1"/>
    <col min="5630" max="5630" width="15.7109375" style="18" customWidth="1"/>
    <col min="5631" max="5871" width="9.140625" style="18" customWidth="1"/>
    <col min="5872" max="5872" width="8.5703125" style="18" customWidth="1"/>
    <col min="5873" max="5873" width="3.140625" style="18" customWidth="1"/>
    <col min="5874" max="5874" width="42.140625" style="18" customWidth="1"/>
    <col min="5875" max="5875" width="5.5703125" style="18" customWidth="1"/>
    <col min="5876" max="5876" width="7.42578125" style="18" customWidth="1"/>
    <col min="5877" max="5877" width="9" style="18" customWidth="1"/>
    <col min="5878" max="5878" width="13.28515625" style="18" customWidth="1"/>
    <col min="5879" max="5879" width="43.7109375" style="18"/>
    <col min="5880" max="5880" width="10.7109375" style="18" customWidth="1"/>
    <col min="5881" max="5881" width="3.28515625" style="18" customWidth="1"/>
    <col min="5882" max="5882" width="35.7109375" style="18" customWidth="1"/>
    <col min="5883" max="5883" width="3.28515625" style="18" customWidth="1"/>
    <col min="5884" max="5884" width="7.7109375" style="18" customWidth="1"/>
    <col min="5885" max="5885" width="10.7109375" style="18" customWidth="1"/>
    <col min="5886" max="5886" width="15.7109375" style="18" customWidth="1"/>
    <col min="5887" max="6127" width="9.140625" style="18" customWidth="1"/>
    <col min="6128" max="6128" width="8.5703125" style="18" customWidth="1"/>
    <col min="6129" max="6129" width="3.140625" style="18" customWidth="1"/>
    <col min="6130" max="6130" width="42.140625" style="18" customWidth="1"/>
    <col min="6131" max="6131" width="5.5703125" style="18" customWidth="1"/>
    <col min="6132" max="6132" width="7.42578125" style="18" customWidth="1"/>
    <col min="6133" max="6133" width="9" style="18" customWidth="1"/>
    <col min="6134" max="6134" width="13.28515625" style="18" customWidth="1"/>
    <col min="6135" max="6135" width="43.7109375" style="18"/>
    <col min="6136" max="6136" width="10.7109375" style="18" customWidth="1"/>
    <col min="6137" max="6137" width="3.28515625" style="18" customWidth="1"/>
    <col min="6138" max="6138" width="35.7109375" style="18" customWidth="1"/>
    <col min="6139" max="6139" width="3.28515625" style="18" customWidth="1"/>
    <col min="6140" max="6140" width="7.7109375" style="18" customWidth="1"/>
    <col min="6141" max="6141" width="10.7109375" style="18" customWidth="1"/>
    <col min="6142" max="6142" width="15.7109375" style="18" customWidth="1"/>
    <col min="6143" max="6383" width="9.140625" style="18" customWidth="1"/>
    <col min="6384" max="6384" width="8.5703125" style="18" customWidth="1"/>
    <col min="6385" max="6385" width="3.140625" style="18" customWidth="1"/>
    <col min="6386" max="6386" width="42.140625" style="18" customWidth="1"/>
    <col min="6387" max="6387" width="5.5703125" style="18" customWidth="1"/>
    <col min="6388" max="6388" width="7.42578125" style="18" customWidth="1"/>
    <col min="6389" max="6389" width="9" style="18" customWidth="1"/>
    <col min="6390" max="6390" width="13.28515625" style="18" customWidth="1"/>
    <col min="6391" max="6391" width="43.7109375" style="18"/>
    <col min="6392" max="6392" width="10.7109375" style="18" customWidth="1"/>
    <col min="6393" max="6393" width="3.28515625" style="18" customWidth="1"/>
    <col min="6394" max="6394" width="35.7109375" style="18" customWidth="1"/>
    <col min="6395" max="6395" width="3.28515625" style="18" customWidth="1"/>
    <col min="6396" max="6396" width="7.7109375" style="18" customWidth="1"/>
    <col min="6397" max="6397" width="10.7109375" style="18" customWidth="1"/>
    <col min="6398" max="6398" width="15.7109375" style="18" customWidth="1"/>
    <col min="6399" max="6639" width="9.140625" style="18" customWidth="1"/>
    <col min="6640" max="6640" width="8.5703125" style="18" customWidth="1"/>
    <col min="6641" max="6641" width="3.140625" style="18" customWidth="1"/>
    <col min="6642" max="6642" width="42.140625" style="18" customWidth="1"/>
    <col min="6643" max="6643" width="5.5703125" style="18" customWidth="1"/>
    <col min="6644" max="6644" width="7.42578125" style="18" customWidth="1"/>
    <col min="6645" max="6645" width="9" style="18" customWidth="1"/>
    <col min="6646" max="6646" width="13.28515625" style="18" customWidth="1"/>
    <col min="6647" max="6647" width="43.7109375" style="18"/>
    <col min="6648" max="6648" width="10.7109375" style="18" customWidth="1"/>
    <col min="6649" max="6649" width="3.28515625" style="18" customWidth="1"/>
    <col min="6650" max="6650" width="35.7109375" style="18" customWidth="1"/>
    <col min="6651" max="6651" width="3.28515625" style="18" customWidth="1"/>
    <col min="6652" max="6652" width="7.7109375" style="18" customWidth="1"/>
    <col min="6653" max="6653" width="10.7109375" style="18" customWidth="1"/>
    <col min="6654" max="6654" width="15.7109375" style="18" customWidth="1"/>
    <col min="6655" max="6895" width="9.140625" style="18" customWidth="1"/>
    <col min="6896" max="6896" width="8.5703125" style="18" customWidth="1"/>
    <col min="6897" max="6897" width="3.140625" style="18" customWidth="1"/>
    <col min="6898" max="6898" width="42.140625" style="18" customWidth="1"/>
    <col min="6899" max="6899" width="5.5703125" style="18" customWidth="1"/>
    <col min="6900" max="6900" width="7.42578125" style="18" customWidth="1"/>
    <col min="6901" max="6901" width="9" style="18" customWidth="1"/>
    <col min="6902" max="6902" width="13.28515625" style="18" customWidth="1"/>
    <col min="6903" max="6903" width="43.7109375" style="18"/>
    <col min="6904" max="6904" width="10.7109375" style="18" customWidth="1"/>
    <col min="6905" max="6905" width="3.28515625" style="18" customWidth="1"/>
    <col min="6906" max="6906" width="35.7109375" style="18" customWidth="1"/>
    <col min="6907" max="6907" width="3.28515625" style="18" customWidth="1"/>
    <col min="6908" max="6908" width="7.7109375" style="18" customWidth="1"/>
    <col min="6909" max="6909" width="10.7109375" style="18" customWidth="1"/>
    <col min="6910" max="6910" width="15.7109375" style="18" customWidth="1"/>
    <col min="6911" max="7151" width="9.140625" style="18" customWidth="1"/>
    <col min="7152" max="7152" width="8.5703125" style="18" customWidth="1"/>
    <col min="7153" max="7153" width="3.140625" style="18" customWidth="1"/>
    <col min="7154" max="7154" width="42.140625" style="18" customWidth="1"/>
    <col min="7155" max="7155" width="5.5703125" style="18" customWidth="1"/>
    <col min="7156" max="7156" width="7.42578125" style="18" customWidth="1"/>
    <col min="7157" max="7157" width="9" style="18" customWidth="1"/>
    <col min="7158" max="7158" width="13.28515625" style="18" customWidth="1"/>
    <col min="7159" max="7159" width="43.7109375" style="18"/>
    <col min="7160" max="7160" width="10.7109375" style="18" customWidth="1"/>
    <col min="7161" max="7161" width="3.28515625" style="18" customWidth="1"/>
    <col min="7162" max="7162" width="35.7109375" style="18" customWidth="1"/>
    <col min="7163" max="7163" width="3.28515625" style="18" customWidth="1"/>
    <col min="7164" max="7164" width="7.7109375" style="18" customWidth="1"/>
    <col min="7165" max="7165" width="10.7109375" style="18" customWidth="1"/>
    <col min="7166" max="7166" width="15.7109375" style="18" customWidth="1"/>
    <col min="7167" max="7407" width="9.140625" style="18" customWidth="1"/>
    <col min="7408" max="7408" width="8.5703125" style="18" customWidth="1"/>
    <col min="7409" max="7409" width="3.140625" style="18" customWidth="1"/>
    <col min="7410" max="7410" width="42.140625" style="18" customWidth="1"/>
    <col min="7411" max="7411" width="5.5703125" style="18" customWidth="1"/>
    <col min="7412" max="7412" width="7.42578125" style="18" customWidth="1"/>
    <col min="7413" max="7413" width="9" style="18" customWidth="1"/>
    <col min="7414" max="7414" width="13.28515625" style="18" customWidth="1"/>
    <col min="7415" max="7415" width="43.7109375" style="18"/>
    <col min="7416" max="7416" width="10.7109375" style="18" customWidth="1"/>
    <col min="7417" max="7417" width="3.28515625" style="18" customWidth="1"/>
    <col min="7418" max="7418" width="35.7109375" style="18" customWidth="1"/>
    <col min="7419" max="7419" width="3.28515625" style="18" customWidth="1"/>
    <col min="7420" max="7420" width="7.7109375" style="18" customWidth="1"/>
    <col min="7421" max="7421" width="10.7109375" style="18" customWidth="1"/>
    <col min="7422" max="7422" width="15.7109375" style="18" customWidth="1"/>
    <col min="7423" max="7663" width="9.140625" style="18" customWidth="1"/>
    <col min="7664" max="7664" width="8.5703125" style="18" customWidth="1"/>
    <col min="7665" max="7665" width="3.140625" style="18" customWidth="1"/>
    <col min="7666" max="7666" width="42.140625" style="18" customWidth="1"/>
    <col min="7667" max="7667" width="5.5703125" style="18" customWidth="1"/>
    <col min="7668" max="7668" width="7.42578125" style="18" customWidth="1"/>
    <col min="7669" max="7669" width="9" style="18" customWidth="1"/>
    <col min="7670" max="7670" width="13.28515625" style="18" customWidth="1"/>
    <col min="7671" max="7671" width="43.7109375" style="18"/>
    <col min="7672" max="7672" width="10.7109375" style="18" customWidth="1"/>
    <col min="7673" max="7673" width="3.28515625" style="18" customWidth="1"/>
    <col min="7674" max="7674" width="35.7109375" style="18" customWidth="1"/>
    <col min="7675" max="7675" width="3.28515625" style="18" customWidth="1"/>
    <col min="7676" max="7676" width="7.7109375" style="18" customWidth="1"/>
    <col min="7677" max="7677" width="10.7109375" style="18" customWidth="1"/>
    <col min="7678" max="7678" width="15.7109375" style="18" customWidth="1"/>
    <col min="7679" max="7919" width="9.140625" style="18" customWidth="1"/>
    <col min="7920" max="7920" width="8.5703125" style="18" customWidth="1"/>
    <col min="7921" max="7921" width="3.140625" style="18" customWidth="1"/>
    <col min="7922" max="7922" width="42.140625" style="18" customWidth="1"/>
    <col min="7923" max="7923" width="5.5703125" style="18" customWidth="1"/>
    <col min="7924" max="7924" width="7.42578125" style="18" customWidth="1"/>
    <col min="7925" max="7925" width="9" style="18" customWidth="1"/>
    <col min="7926" max="7926" width="13.28515625" style="18" customWidth="1"/>
    <col min="7927" max="7927" width="43.7109375" style="18"/>
    <col min="7928" max="7928" width="10.7109375" style="18" customWidth="1"/>
    <col min="7929" max="7929" width="3.28515625" style="18" customWidth="1"/>
    <col min="7930" max="7930" width="35.7109375" style="18" customWidth="1"/>
    <col min="7931" max="7931" width="3.28515625" style="18" customWidth="1"/>
    <col min="7932" max="7932" width="7.7109375" style="18" customWidth="1"/>
    <col min="7933" max="7933" width="10.7109375" style="18" customWidth="1"/>
    <col min="7934" max="7934" width="15.7109375" style="18" customWidth="1"/>
    <col min="7935" max="8175" width="9.140625" style="18" customWidth="1"/>
    <col min="8176" max="8176" width="8.5703125" style="18" customWidth="1"/>
    <col min="8177" max="8177" width="3.140625" style="18" customWidth="1"/>
    <col min="8178" max="8178" width="42.140625" style="18" customWidth="1"/>
    <col min="8179" max="8179" width="5.5703125" style="18" customWidth="1"/>
    <col min="8180" max="8180" width="7.42578125" style="18" customWidth="1"/>
    <col min="8181" max="8181" width="9" style="18" customWidth="1"/>
    <col min="8182" max="8182" width="13.28515625" style="18" customWidth="1"/>
    <col min="8183" max="8183" width="43.7109375" style="18"/>
    <col min="8184" max="8184" width="10.7109375" style="18" customWidth="1"/>
    <col min="8185" max="8185" width="3.28515625" style="18" customWidth="1"/>
    <col min="8186" max="8186" width="35.7109375" style="18" customWidth="1"/>
    <col min="8187" max="8187" width="3.28515625" style="18" customWidth="1"/>
    <col min="8188" max="8188" width="7.7109375" style="18" customWidth="1"/>
    <col min="8189" max="8189" width="10.7109375" style="18" customWidth="1"/>
    <col min="8190" max="8190" width="15.7109375" style="18" customWidth="1"/>
    <col min="8191" max="8431" width="9.140625" style="18" customWidth="1"/>
    <col min="8432" max="8432" width="8.5703125" style="18" customWidth="1"/>
    <col min="8433" max="8433" width="3.140625" style="18" customWidth="1"/>
    <col min="8434" max="8434" width="42.140625" style="18" customWidth="1"/>
    <col min="8435" max="8435" width="5.5703125" style="18" customWidth="1"/>
    <col min="8436" max="8436" width="7.42578125" style="18" customWidth="1"/>
    <col min="8437" max="8437" width="9" style="18" customWidth="1"/>
    <col min="8438" max="8438" width="13.28515625" style="18" customWidth="1"/>
    <col min="8439" max="8439" width="43.7109375" style="18"/>
    <col min="8440" max="8440" width="10.7109375" style="18" customWidth="1"/>
    <col min="8441" max="8441" width="3.28515625" style="18" customWidth="1"/>
    <col min="8442" max="8442" width="35.7109375" style="18" customWidth="1"/>
    <col min="8443" max="8443" width="3.28515625" style="18" customWidth="1"/>
    <col min="8444" max="8444" width="7.7109375" style="18" customWidth="1"/>
    <col min="8445" max="8445" width="10.7109375" style="18" customWidth="1"/>
    <col min="8446" max="8446" width="15.7109375" style="18" customWidth="1"/>
    <col min="8447" max="8687" width="9.140625" style="18" customWidth="1"/>
    <col min="8688" max="8688" width="8.5703125" style="18" customWidth="1"/>
    <col min="8689" max="8689" width="3.140625" style="18" customWidth="1"/>
    <col min="8690" max="8690" width="42.140625" style="18" customWidth="1"/>
    <col min="8691" max="8691" width="5.5703125" style="18" customWidth="1"/>
    <col min="8692" max="8692" width="7.42578125" style="18" customWidth="1"/>
    <col min="8693" max="8693" width="9" style="18" customWidth="1"/>
    <col min="8694" max="8694" width="13.28515625" style="18" customWidth="1"/>
    <col min="8695" max="8695" width="43.7109375" style="18"/>
    <col min="8696" max="8696" width="10.7109375" style="18" customWidth="1"/>
    <col min="8697" max="8697" width="3.28515625" style="18" customWidth="1"/>
    <col min="8698" max="8698" width="35.7109375" style="18" customWidth="1"/>
    <col min="8699" max="8699" width="3.28515625" style="18" customWidth="1"/>
    <col min="8700" max="8700" width="7.7109375" style="18" customWidth="1"/>
    <col min="8701" max="8701" width="10.7109375" style="18" customWidth="1"/>
    <col min="8702" max="8702" width="15.7109375" style="18" customWidth="1"/>
    <col min="8703" max="8943" width="9.140625" style="18" customWidth="1"/>
    <col min="8944" max="8944" width="8.5703125" style="18" customWidth="1"/>
    <col min="8945" max="8945" width="3.140625" style="18" customWidth="1"/>
    <col min="8946" max="8946" width="42.140625" style="18" customWidth="1"/>
    <col min="8947" max="8947" width="5.5703125" style="18" customWidth="1"/>
    <col min="8948" max="8948" width="7.42578125" style="18" customWidth="1"/>
    <col min="8949" max="8949" width="9" style="18" customWidth="1"/>
    <col min="8950" max="8950" width="13.28515625" style="18" customWidth="1"/>
    <col min="8951" max="8951" width="43.7109375" style="18"/>
    <col min="8952" max="8952" width="10.7109375" style="18" customWidth="1"/>
    <col min="8953" max="8953" width="3.28515625" style="18" customWidth="1"/>
    <col min="8954" max="8954" width="35.7109375" style="18" customWidth="1"/>
    <col min="8955" max="8955" width="3.28515625" style="18" customWidth="1"/>
    <col min="8956" max="8956" width="7.7109375" style="18" customWidth="1"/>
    <col min="8957" max="8957" width="10.7109375" style="18" customWidth="1"/>
    <col min="8958" max="8958" width="15.7109375" style="18" customWidth="1"/>
    <col min="8959" max="9199" width="9.140625" style="18" customWidth="1"/>
    <col min="9200" max="9200" width="8.5703125" style="18" customWidth="1"/>
    <col min="9201" max="9201" width="3.140625" style="18" customWidth="1"/>
    <col min="9202" max="9202" width="42.140625" style="18" customWidth="1"/>
    <col min="9203" max="9203" width="5.5703125" style="18" customWidth="1"/>
    <col min="9204" max="9204" width="7.42578125" style="18" customWidth="1"/>
    <col min="9205" max="9205" width="9" style="18" customWidth="1"/>
    <col min="9206" max="9206" width="13.28515625" style="18" customWidth="1"/>
    <col min="9207" max="9207" width="43.7109375" style="18"/>
    <col min="9208" max="9208" width="10.7109375" style="18" customWidth="1"/>
    <col min="9209" max="9209" width="3.28515625" style="18" customWidth="1"/>
    <col min="9210" max="9210" width="35.7109375" style="18" customWidth="1"/>
    <col min="9211" max="9211" width="3.28515625" style="18" customWidth="1"/>
    <col min="9212" max="9212" width="7.7109375" style="18" customWidth="1"/>
    <col min="9213" max="9213" width="10.7109375" style="18" customWidth="1"/>
    <col min="9214" max="9214" width="15.7109375" style="18" customWidth="1"/>
    <col min="9215" max="9455" width="9.140625" style="18" customWidth="1"/>
    <col min="9456" max="9456" width="8.5703125" style="18" customWidth="1"/>
    <col min="9457" max="9457" width="3.140625" style="18" customWidth="1"/>
    <col min="9458" max="9458" width="42.140625" style="18" customWidth="1"/>
    <col min="9459" max="9459" width="5.5703125" style="18" customWidth="1"/>
    <col min="9460" max="9460" width="7.42578125" style="18" customWidth="1"/>
    <col min="9461" max="9461" width="9" style="18" customWidth="1"/>
    <col min="9462" max="9462" width="13.28515625" style="18" customWidth="1"/>
    <col min="9463" max="9463" width="43.7109375" style="18"/>
    <col min="9464" max="9464" width="10.7109375" style="18" customWidth="1"/>
    <col min="9465" max="9465" width="3.28515625" style="18" customWidth="1"/>
    <col min="9466" max="9466" width="35.7109375" style="18" customWidth="1"/>
    <col min="9467" max="9467" width="3.28515625" style="18" customWidth="1"/>
    <col min="9468" max="9468" width="7.7109375" style="18" customWidth="1"/>
    <col min="9469" max="9469" width="10.7109375" style="18" customWidth="1"/>
    <col min="9470" max="9470" width="15.7109375" style="18" customWidth="1"/>
    <col min="9471" max="9711" width="9.140625" style="18" customWidth="1"/>
    <col min="9712" max="9712" width="8.5703125" style="18" customWidth="1"/>
    <col min="9713" max="9713" width="3.140625" style="18" customWidth="1"/>
    <col min="9714" max="9714" width="42.140625" style="18" customWidth="1"/>
    <col min="9715" max="9715" width="5.5703125" style="18" customWidth="1"/>
    <col min="9716" max="9716" width="7.42578125" style="18" customWidth="1"/>
    <col min="9717" max="9717" width="9" style="18" customWidth="1"/>
    <col min="9718" max="9718" width="13.28515625" style="18" customWidth="1"/>
    <col min="9719" max="9719" width="43.7109375" style="18"/>
    <col min="9720" max="9720" width="10.7109375" style="18" customWidth="1"/>
    <col min="9721" max="9721" width="3.28515625" style="18" customWidth="1"/>
    <col min="9722" max="9722" width="35.7109375" style="18" customWidth="1"/>
    <col min="9723" max="9723" width="3.28515625" style="18" customWidth="1"/>
    <col min="9724" max="9724" width="7.7109375" style="18" customWidth="1"/>
    <col min="9725" max="9725" width="10.7109375" style="18" customWidth="1"/>
    <col min="9726" max="9726" width="15.7109375" style="18" customWidth="1"/>
    <col min="9727" max="9967" width="9.140625" style="18" customWidth="1"/>
    <col min="9968" max="9968" width="8.5703125" style="18" customWidth="1"/>
    <col min="9969" max="9969" width="3.140625" style="18" customWidth="1"/>
    <col min="9970" max="9970" width="42.140625" style="18" customWidth="1"/>
    <col min="9971" max="9971" width="5.5703125" style="18" customWidth="1"/>
    <col min="9972" max="9972" width="7.42578125" style="18" customWidth="1"/>
    <col min="9973" max="9973" width="9" style="18" customWidth="1"/>
    <col min="9974" max="9974" width="13.28515625" style="18" customWidth="1"/>
    <col min="9975" max="9975" width="43.7109375" style="18"/>
    <col min="9976" max="9976" width="10.7109375" style="18" customWidth="1"/>
    <col min="9977" max="9977" width="3.28515625" style="18" customWidth="1"/>
    <col min="9978" max="9978" width="35.7109375" style="18" customWidth="1"/>
    <col min="9979" max="9979" width="3.28515625" style="18" customWidth="1"/>
    <col min="9980" max="9980" width="7.7109375" style="18" customWidth="1"/>
    <col min="9981" max="9981" width="10.7109375" style="18" customWidth="1"/>
    <col min="9982" max="9982" width="15.7109375" style="18" customWidth="1"/>
    <col min="9983" max="10223" width="9.140625" style="18" customWidth="1"/>
    <col min="10224" max="10224" width="8.5703125" style="18" customWidth="1"/>
    <col min="10225" max="10225" width="3.140625" style="18" customWidth="1"/>
    <col min="10226" max="10226" width="42.140625" style="18" customWidth="1"/>
    <col min="10227" max="10227" width="5.5703125" style="18" customWidth="1"/>
    <col min="10228" max="10228" width="7.42578125" style="18" customWidth="1"/>
    <col min="10229" max="10229" width="9" style="18" customWidth="1"/>
    <col min="10230" max="10230" width="13.28515625" style="18" customWidth="1"/>
    <col min="10231" max="10231" width="43.7109375" style="18"/>
    <col min="10232" max="10232" width="10.7109375" style="18" customWidth="1"/>
    <col min="10233" max="10233" width="3.28515625" style="18" customWidth="1"/>
    <col min="10234" max="10234" width="35.7109375" style="18" customWidth="1"/>
    <col min="10235" max="10235" width="3.28515625" style="18" customWidth="1"/>
    <col min="10236" max="10236" width="7.7109375" style="18" customWidth="1"/>
    <col min="10237" max="10237" width="10.7109375" style="18" customWidth="1"/>
    <col min="10238" max="10238" width="15.7109375" style="18" customWidth="1"/>
    <col min="10239" max="10479" width="9.140625" style="18" customWidth="1"/>
    <col min="10480" max="10480" width="8.5703125" style="18" customWidth="1"/>
    <col min="10481" max="10481" width="3.140625" style="18" customWidth="1"/>
    <col min="10482" max="10482" width="42.140625" style="18" customWidth="1"/>
    <col min="10483" max="10483" width="5.5703125" style="18" customWidth="1"/>
    <col min="10484" max="10484" width="7.42578125" style="18" customWidth="1"/>
    <col min="10485" max="10485" width="9" style="18" customWidth="1"/>
    <col min="10486" max="10486" width="13.28515625" style="18" customWidth="1"/>
    <col min="10487" max="10487" width="43.7109375" style="18"/>
    <col min="10488" max="10488" width="10.7109375" style="18" customWidth="1"/>
    <col min="10489" max="10489" width="3.28515625" style="18" customWidth="1"/>
    <col min="10490" max="10490" width="35.7109375" style="18" customWidth="1"/>
    <col min="10491" max="10491" width="3.28515625" style="18" customWidth="1"/>
    <col min="10492" max="10492" width="7.7109375" style="18" customWidth="1"/>
    <col min="10493" max="10493" width="10.7109375" style="18" customWidth="1"/>
    <col min="10494" max="10494" width="15.7109375" style="18" customWidth="1"/>
    <col min="10495" max="10735" width="9.140625" style="18" customWidth="1"/>
    <col min="10736" max="10736" width="8.5703125" style="18" customWidth="1"/>
    <col min="10737" max="10737" width="3.140625" style="18" customWidth="1"/>
    <col min="10738" max="10738" width="42.140625" style="18" customWidth="1"/>
    <col min="10739" max="10739" width="5.5703125" style="18" customWidth="1"/>
    <col min="10740" max="10740" width="7.42578125" style="18" customWidth="1"/>
    <col min="10741" max="10741" width="9" style="18" customWidth="1"/>
    <col min="10742" max="10742" width="13.28515625" style="18" customWidth="1"/>
    <col min="10743" max="10743" width="43.7109375" style="18"/>
    <col min="10744" max="10744" width="10.7109375" style="18" customWidth="1"/>
    <col min="10745" max="10745" width="3.28515625" style="18" customWidth="1"/>
    <col min="10746" max="10746" width="35.7109375" style="18" customWidth="1"/>
    <col min="10747" max="10747" width="3.28515625" style="18" customWidth="1"/>
    <col min="10748" max="10748" width="7.7109375" style="18" customWidth="1"/>
    <col min="10749" max="10749" width="10.7109375" style="18" customWidth="1"/>
    <col min="10750" max="10750" width="15.7109375" style="18" customWidth="1"/>
    <col min="10751" max="10991" width="9.140625" style="18" customWidth="1"/>
    <col min="10992" max="10992" width="8.5703125" style="18" customWidth="1"/>
    <col min="10993" max="10993" width="3.140625" style="18" customWidth="1"/>
    <col min="10994" max="10994" width="42.140625" style="18" customWidth="1"/>
    <col min="10995" max="10995" width="5.5703125" style="18" customWidth="1"/>
    <col min="10996" max="10996" width="7.42578125" style="18" customWidth="1"/>
    <col min="10997" max="10997" width="9" style="18" customWidth="1"/>
    <col min="10998" max="10998" width="13.28515625" style="18" customWidth="1"/>
    <col min="10999" max="10999" width="43.7109375" style="18"/>
    <col min="11000" max="11000" width="10.7109375" style="18" customWidth="1"/>
    <col min="11001" max="11001" width="3.28515625" style="18" customWidth="1"/>
    <col min="11002" max="11002" width="35.7109375" style="18" customWidth="1"/>
    <col min="11003" max="11003" width="3.28515625" style="18" customWidth="1"/>
    <col min="11004" max="11004" width="7.7109375" style="18" customWidth="1"/>
    <col min="11005" max="11005" width="10.7109375" style="18" customWidth="1"/>
    <col min="11006" max="11006" width="15.7109375" style="18" customWidth="1"/>
    <col min="11007" max="11247" width="9.140625" style="18" customWidth="1"/>
    <col min="11248" max="11248" width="8.5703125" style="18" customWidth="1"/>
    <col min="11249" max="11249" width="3.140625" style="18" customWidth="1"/>
    <col min="11250" max="11250" width="42.140625" style="18" customWidth="1"/>
    <col min="11251" max="11251" width="5.5703125" style="18" customWidth="1"/>
    <col min="11252" max="11252" width="7.42578125" style="18" customWidth="1"/>
    <col min="11253" max="11253" width="9" style="18" customWidth="1"/>
    <col min="11254" max="11254" width="13.28515625" style="18" customWidth="1"/>
    <col min="11255" max="11255" width="43.7109375" style="18"/>
    <col min="11256" max="11256" width="10.7109375" style="18" customWidth="1"/>
    <col min="11257" max="11257" width="3.28515625" style="18" customWidth="1"/>
    <col min="11258" max="11258" width="35.7109375" style="18" customWidth="1"/>
    <col min="11259" max="11259" width="3.28515625" style="18" customWidth="1"/>
    <col min="11260" max="11260" width="7.7109375" style="18" customWidth="1"/>
    <col min="11261" max="11261" width="10.7109375" style="18" customWidth="1"/>
    <col min="11262" max="11262" width="15.7109375" style="18" customWidth="1"/>
    <col min="11263" max="11503" width="9.140625" style="18" customWidth="1"/>
    <col min="11504" max="11504" width="8.5703125" style="18" customWidth="1"/>
    <col min="11505" max="11505" width="3.140625" style="18" customWidth="1"/>
    <col min="11506" max="11506" width="42.140625" style="18" customWidth="1"/>
    <col min="11507" max="11507" width="5.5703125" style="18" customWidth="1"/>
    <col min="11508" max="11508" width="7.42578125" style="18" customWidth="1"/>
    <col min="11509" max="11509" width="9" style="18" customWidth="1"/>
    <col min="11510" max="11510" width="13.28515625" style="18" customWidth="1"/>
    <col min="11511" max="11511" width="43.7109375" style="18"/>
    <col min="11512" max="11512" width="10.7109375" style="18" customWidth="1"/>
    <col min="11513" max="11513" width="3.28515625" style="18" customWidth="1"/>
    <col min="11514" max="11514" width="35.7109375" style="18" customWidth="1"/>
    <col min="11515" max="11515" width="3.28515625" style="18" customWidth="1"/>
    <col min="11516" max="11516" width="7.7109375" style="18" customWidth="1"/>
    <col min="11517" max="11517" width="10.7109375" style="18" customWidth="1"/>
    <col min="11518" max="11518" width="15.7109375" style="18" customWidth="1"/>
    <col min="11519" max="11759" width="9.140625" style="18" customWidth="1"/>
    <col min="11760" max="11760" width="8.5703125" style="18" customWidth="1"/>
    <col min="11761" max="11761" width="3.140625" style="18" customWidth="1"/>
    <col min="11762" max="11762" width="42.140625" style="18" customWidth="1"/>
    <col min="11763" max="11763" width="5.5703125" style="18" customWidth="1"/>
    <col min="11764" max="11764" width="7.42578125" style="18" customWidth="1"/>
    <col min="11765" max="11765" width="9" style="18" customWidth="1"/>
    <col min="11766" max="11766" width="13.28515625" style="18" customWidth="1"/>
    <col min="11767" max="11767" width="43.7109375" style="18"/>
    <col min="11768" max="11768" width="10.7109375" style="18" customWidth="1"/>
    <col min="11769" max="11769" width="3.28515625" style="18" customWidth="1"/>
    <col min="11770" max="11770" width="35.7109375" style="18" customWidth="1"/>
    <col min="11771" max="11771" width="3.28515625" style="18" customWidth="1"/>
    <col min="11772" max="11772" width="7.7109375" style="18" customWidth="1"/>
    <col min="11773" max="11773" width="10.7109375" style="18" customWidth="1"/>
    <col min="11774" max="11774" width="15.7109375" style="18" customWidth="1"/>
    <col min="11775" max="12015" width="9.140625" style="18" customWidth="1"/>
    <col min="12016" max="12016" width="8.5703125" style="18" customWidth="1"/>
    <col min="12017" max="12017" width="3.140625" style="18" customWidth="1"/>
    <col min="12018" max="12018" width="42.140625" style="18" customWidth="1"/>
    <col min="12019" max="12019" width="5.5703125" style="18" customWidth="1"/>
    <col min="12020" max="12020" width="7.42578125" style="18" customWidth="1"/>
    <col min="12021" max="12021" width="9" style="18" customWidth="1"/>
    <col min="12022" max="12022" width="13.28515625" style="18" customWidth="1"/>
    <col min="12023" max="12023" width="43.7109375" style="18"/>
    <col min="12024" max="12024" width="10.7109375" style="18" customWidth="1"/>
    <col min="12025" max="12025" width="3.28515625" style="18" customWidth="1"/>
    <col min="12026" max="12026" width="35.7109375" style="18" customWidth="1"/>
    <col min="12027" max="12027" width="3.28515625" style="18" customWidth="1"/>
    <col min="12028" max="12028" width="7.7109375" style="18" customWidth="1"/>
    <col min="12029" max="12029" width="10.7109375" style="18" customWidth="1"/>
    <col min="12030" max="12030" width="15.7109375" style="18" customWidth="1"/>
    <col min="12031" max="12271" width="9.140625" style="18" customWidth="1"/>
    <col min="12272" max="12272" width="8.5703125" style="18" customWidth="1"/>
    <col min="12273" max="12273" width="3.140625" style="18" customWidth="1"/>
    <col min="12274" max="12274" width="42.140625" style="18" customWidth="1"/>
    <col min="12275" max="12275" width="5.5703125" style="18" customWidth="1"/>
    <col min="12276" max="12276" width="7.42578125" style="18" customWidth="1"/>
    <col min="12277" max="12277" width="9" style="18" customWidth="1"/>
    <col min="12278" max="12278" width="13.28515625" style="18" customWidth="1"/>
    <col min="12279" max="12279" width="43.7109375" style="18"/>
    <col min="12280" max="12280" width="10.7109375" style="18" customWidth="1"/>
    <col min="12281" max="12281" width="3.28515625" style="18" customWidth="1"/>
    <col min="12282" max="12282" width="35.7109375" style="18" customWidth="1"/>
    <col min="12283" max="12283" width="3.28515625" style="18" customWidth="1"/>
    <col min="12284" max="12284" width="7.7109375" style="18" customWidth="1"/>
    <col min="12285" max="12285" width="10.7109375" style="18" customWidth="1"/>
    <col min="12286" max="12286" width="15.7109375" style="18" customWidth="1"/>
    <col min="12287" max="12527" width="9.140625" style="18" customWidth="1"/>
    <col min="12528" max="12528" width="8.5703125" style="18" customWidth="1"/>
    <col min="12529" max="12529" width="3.140625" style="18" customWidth="1"/>
    <col min="12530" max="12530" width="42.140625" style="18" customWidth="1"/>
    <col min="12531" max="12531" width="5.5703125" style="18" customWidth="1"/>
    <col min="12532" max="12532" width="7.42578125" style="18" customWidth="1"/>
    <col min="12533" max="12533" width="9" style="18" customWidth="1"/>
    <col min="12534" max="12534" width="13.28515625" style="18" customWidth="1"/>
    <col min="12535" max="12535" width="43.7109375" style="18"/>
    <col min="12536" max="12536" width="10.7109375" style="18" customWidth="1"/>
    <col min="12537" max="12537" width="3.28515625" style="18" customWidth="1"/>
    <col min="12538" max="12538" width="35.7109375" style="18" customWidth="1"/>
    <col min="12539" max="12539" width="3.28515625" style="18" customWidth="1"/>
    <col min="12540" max="12540" width="7.7109375" style="18" customWidth="1"/>
    <col min="12541" max="12541" width="10.7109375" style="18" customWidth="1"/>
    <col min="12542" max="12542" width="15.7109375" style="18" customWidth="1"/>
    <col min="12543" max="12783" width="9.140625" style="18" customWidth="1"/>
    <col min="12784" max="12784" width="8.5703125" style="18" customWidth="1"/>
    <col min="12785" max="12785" width="3.140625" style="18" customWidth="1"/>
    <col min="12786" max="12786" width="42.140625" style="18" customWidth="1"/>
    <col min="12787" max="12787" width="5.5703125" style="18" customWidth="1"/>
    <col min="12788" max="12788" width="7.42578125" style="18" customWidth="1"/>
    <col min="12789" max="12789" width="9" style="18" customWidth="1"/>
    <col min="12790" max="12790" width="13.28515625" style="18" customWidth="1"/>
    <col min="12791" max="12791" width="43.7109375" style="18"/>
    <col min="12792" max="12792" width="10.7109375" style="18" customWidth="1"/>
    <col min="12793" max="12793" width="3.28515625" style="18" customWidth="1"/>
    <col min="12794" max="12794" width="35.7109375" style="18" customWidth="1"/>
    <col min="12795" max="12795" width="3.28515625" style="18" customWidth="1"/>
    <col min="12796" max="12796" width="7.7109375" style="18" customWidth="1"/>
    <col min="12797" max="12797" width="10.7109375" style="18" customWidth="1"/>
    <col min="12798" max="12798" width="15.7109375" style="18" customWidth="1"/>
    <col min="12799" max="13039" width="9.140625" style="18" customWidth="1"/>
    <col min="13040" max="13040" width="8.5703125" style="18" customWidth="1"/>
    <col min="13041" max="13041" width="3.140625" style="18" customWidth="1"/>
    <col min="13042" max="13042" width="42.140625" style="18" customWidth="1"/>
    <col min="13043" max="13043" width="5.5703125" style="18" customWidth="1"/>
    <col min="13044" max="13044" width="7.42578125" style="18" customWidth="1"/>
    <col min="13045" max="13045" width="9" style="18" customWidth="1"/>
    <col min="13046" max="13046" width="13.28515625" style="18" customWidth="1"/>
    <col min="13047" max="13047" width="43.7109375" style="18"/>
    <col min="13048" max="13048" width="10.7109375" style="18" customWidth="1"/>
    <col min="13049" max="13049" width="3.28515625" style="18" customWidth="1"/>
    <col min="13050" max="13050" width="35.7109375" style="18" customWidth="1"/>
    <col min="13051" max="13051" width="3.28515625" style="18" customWidth="1"/>
    <col min="13052" max="13052" width="7.7109375" style="18" customWidth="1"/>
    <col min="13053" max="13053" width="10.7109375" style="18" customWidth="1"/>
    <col min="13054" max="13054" width="15.7109375" style="18" customWidth="1"/>
    <col min="13055" max="13295" width="9.140625" style="18" customWidth="1"/>
    <col min="13296" max="13296" width="8.5703125" style="18" customWidth="1"/>
    <col min="13297" max="13297" width="3.140625" style="18" customWidth="1"/>
    <col min="13298" max="13298" width="42.140625" style="18" customWidth="1"/>
    <col min="13299" max="13299" width="5.5703125" style="18" customWidth="1"/>
    <col min="13300" max="13300" width="7.42578125" style="18" customWidth="1"/>
    <col min="13301" max="13301" width="9" style="18" customWidth="1"/>
    <col min="13302" max="13302" width="13.28515625" style="18" customWidth="1"/>
    <col min="13303" max="13303" width="43.7109375" style="18"/>
    <col min="13304" max="13304" width="10.7109375" style="18" customWidth="1"/>
    <col min="13305" max="13305" width="3.28515625" style="18" customWidth="1"/>
    <col min="13306" max="13306" width="35.7109375" style="18" customWidth="1"/>
    <col min="13307" max="13307" width="3.28515625" style="18" customWidth="1"/>
    <col min="13308" max="13308" width="7.7109375" style="18" customWidth="1"/>
    <col min="13309" max="13309" width="10.7109375" style="18" customWidth="1"/>
    <col min="13310" max="13310" width="15.7109375" style="18" customWidth="1"/>
    <col min="13311" max="13551" width="9.140625" style="18" customWidth="1"/>
    <col min="13552" max="13552" width="8.5703125" style="18" customWidth="1"/>
    <col min="13553" max="13553" width="3.140625" style="18" customWidth="1"/>
    <col min="13554" max="13554" width="42.140625" style="18" customWidth="1"/>
    <col min="13555" max="13555" width="5.5703125" style="18" customWidth="1"/>
    <col min="13556" max="13556" width="7.42578125" style="18" customWidth="1"/>
    <col min="13557" max="13557" width="9" style="18" customWidth="1"/>
    <col min="13558" max="13558" width="13.28515625" style="18" customWidth="1"/>
    <col min="13559" max="13559" width="43.7109375" style="18"/>
    <col min="13560" max="13560" width="10.7109375" style="18" customWidth="1"/>
    <col min="13561" max="13561" width="3.28515625" style="18" customWidth="1"/>
    <col min="13562" max="13562" width="35.7109375" style="18" customWidth="1"/>
    <col min="13563" max="13563" width="3.28515625" style="18" customWidth="1"/>
    <col min="13564" max="13564" width="7.7109375" style="18" customWidth="1"/>
    <col min="13565" max="13565" width="10.7109375" style="18" customWidth="1"/>
    <col min="13566" max="13566" width="15.7109375" style="18" customWidth="1"/>
    <col min="13567" max="13807" width="9.140625" style="18" customWidth="1"/>
    <col min="13808" max="13808" width="8.5703125" style="18" customWidth="1"/>
    <col min="13809" max="13809" width="3.140625" style="18" customWidth="1"/>
    <col min="13810" max="13810" width="42.140625" style="18" customWidth="1"/>
    <col min="13811" max="13811" width="5.5703125" style="18" customWidth="1"/>
    <col min="13812" max="13812" width="7.42578125" style="18" customWidth="1"/>
    <col min="13813" max="13813" width="9" style="18" customWidth="1"/>
    <col min="13814" max="13814" width="13.28515625" style="18" customWidth="1"/>
    <col min="13815" max="13815" width="43.7109375" style="18"/>
    <col min="13816" max="13816" width="10.7109375" style="18" customWidth="1"/>
    <col min="13817" max="13817" width="3.28515625" style="18" customWidth="1"/>
    <col min="13818" max="13818" width="35.7109375" style="18" customWidth="1"/>
    <col min="13819" max="13819" width="3.28515625" style="18" customWidth="1"/>
    <col min="13820" max="13820" width="7.7109375" style="18" customWidth="1"/>
    <col min="13821" max="13821" width="10.7109375" style="18" customWidth="1"/>
    <col min="13822" max="13822" width="15.7109375" style="18" customWidth="1"/>
    <col min="13823" max="14063" width="9.140625" style="18" customWidth="1"/>
    <col min="14064" max="14064" width="8.5703125" style="18" customWidth="1"/>
    <col min="14065" max="14065" width="3.140625" style="18" customWidth="1"/>
    <col min="14066" max="14066" width="42.140625" style="18" customWidth="1"/>
    <col min="14067" max="14067" width="5.5703125" style="18" customWidth="1"/>
    <col min="14068" max="14068" width="7.42578125" style="18" customWidth="1"/>
    <col min="14069" max="14069" width="9" style="18" customWidth="1"/>
    <col min="14070" max="14070" width="13.28515625" style="18" customWidth="1"/>
    <col min="14071" max="14071" width="43.7109375" style="18"/>
    <col min="14072" max="14072" width="10.7109375" style="18" customWidth="1"/>
    <col min="14073" max="14073" width="3.28515625" style="18" customWidth="1"/>
    <col min="14074" max="14074" width="35.7109375" style="18" customWidth="1"/>
    <col min="14075" max="14075" width="3.28515625" style="18" customWidth="1"/>
    <col min="14076" max="14076" width="7.7109375" style="18" customWidth="1"/>
    <col min="14077" max="14077" width="10.7109375" style="18" customWidth="1"/>
    <col min="14078" max="14078" width="15.7109375" style="18" customWidth="1"/>
    <col min="14079" max="14319" width="9.140625" style="18" customWidth="1"/>
    <col min="14320" max="14320" width="8.5703125" style="18" customWidth="1"/>
    <col min="14321" max="14321" width="3.140625" style="18" customWidth="1"/>
    <col min="14322" max="14322" width="42.140625" style="18" customWidth="1"/>
    <col min="14323" max="14323" width="5.5703125" style="18" customWidth="1"/>
    <col min="14324" max="14324" width="7.42578125" style="18" customWidth="1"/>
    <col min="14325" max="14325" width="9" style="18" customWidth="1"/>
    <col min="14326" max="14326" width="13.28515625" style="18" customWidth="1"/>
    <col min="14327" max="14327" width="43.7109375" style="18"/>
    <col min="14328" max="14328" width="10.7109375" style="18" customWidth="1"/>
    <col min="14329" max="14329" width="3.28515625" style="18" customWidth="1"/>
    <col min="14330" max="14330" width="35.7109375" style="18" customWidth="1"/>
    <col min="14331" max="14331" width="3.28515625" style="18" customWidth="1"/>
    <col min="14332" max="14332" width="7.7109375" style="18" customWidth="1"/>
    <col min="14333" max="14333" width="10.7109375" style="18" customWidth="1"/>
    <col min="14334" max="14334" width="15.7109375" style="18" customWidth="1"/>
    <col min="14335" max="14575" width="9.140625" style="18" customWidth="1"/>
    <col min="14576" max="14576" width="8.5703125" style="18" customWidth="1"/>
    <col min="14577" max="14577" width="3.140625" style="18" customWidth="1"/>
    <col min="14578" max="14578" width="42.140625" style="18" customWidth="1"/>
    <col min="14579" max="14579" width="5.5703125" style="18" customWidth="1"/>
    <col min="14580" max="14580" width="7.42578125" style="18" customWidth="1"/>
    <col min="14581" max="14581" width="9" style="18" customWidth="1"/>
    <col min="14582" max="14582" width="13.28515625" style="18" customWidth="1"/>
    <col min="14583" max="14583" width="43.7109375" style="18"/>
    <col min="14584" max="14584" width="10.7109375" style="18" customWidth="1"/>
    <col min="14585" max="14585" width="3.28515625" style="18" customWidth="1"/>
    <col min="14586" max="14586" width="35.7109375" style="18" customWidth="1"/>
    <col min="14587" max="14587" width="3.28515625" style="18" customWidth="1"/>
    <col min="14588" max="14588" width="7.7109375" style="18" customWidth="1"/>
    <col min="14589" max="14589" width="10.7109375" style="18" customWidth="1"/>
    <col min="14590" max="14590" width="15.7109375" style="18" customWidth="1"/>
    <col min="14591" max="14831" width="9.140625" style="18" customWidth="1"/>
    <col min="14832" max="14832" width="8.5703125" style="18" customWidth="1"/>
    <col min="14833" max="14833" width="3.140625" style="18" customWidth="1"/>
    <col min="14834" max="14834" width="42.140625" style="18" customWidth="1"/>
    <col min="14835" max="14835" width="5.5703125" style="18" customWidth="1"/>
    <col min="14836" max="14836" width="7.42578125" style="18" customWidth="1"/>
    <col min="14837" max="14837" width="9" style="18" customWidth="1"/>
    <col min="14838" max="14838" width="13.28515625" style="18" customWidth="1"/>
    <col min="14839" max="14839" width="43.7109375" style="18"/>
    <col min="14840" max="14840" width="10.7109375" style="18" customWidth="1"/>
    <col min="14841" max="14841" width="3.28515625" style="18" customWidth="1"/>
    <col min="14842" max="14842" width="35.7109375" style="18" customWidth="1"/>
    <col min="14843" max="14843" width="3.28515625" style="18" customWidth="1"/>
    <col min="14844" max="14844" width="7.7109375" style="18" customWidth="1"/>
    <col min="14845" max="14845" width="10.7109375" style="18" customWidth="1"/>
    <col min="14846" max="14846" width="15.7109375" style="18" customWidth="1"/>
    <col min="14847" max="15087" width="9.140625" style="18" customWidth="1"/>
    <col min="15088" max="15088" width="8.5703125" style="18" customWidth="1"/>
    <col min="15089" max="15089" width="3.140625" style="18" customWidth="1"/>
    <col min="15090" max="15090" width="42.140625" style="18" customWidth="1"/>
    <col min="15091" max="15091" width="5.5703125" style="18" customWidth="1"/>
    <col min="15092" max="15092" width="7.42578125" style="18" customWidth="1"/>
    <col min="15093" max="15093" width="9" style="18" customWidth="1"/>
    <col min="15094" max="15094" width="13.28515625" style="18" customWidth="1"/>
    <col min="15095" max="15095" width="43.7109375" style="18"/>
    <col min="15096" max="15096" width="10.7109375" style="18" customWidth="1"/>
    <col min="15097" max="15097" width="3.28515625" style="18" customWidth="1"/>
    <col min="15098" max="15098" width="35.7109375" style="18" customWidth="1"/>
    <col min="15099" max="15099" width="3.28515625" style="18" customWidth="1"/>
    <col min="15100" max="15100" width="7.7109375" style="18" customWidth="1"/>
    <col min="15101" max="15101" width="10.7109375" style="18" customWidth="1"/>
    <col min="15102" max="15102" width="15.7109375" style="18" customWidth="1"/>
    <col min="15103" max="15343" width="9.140625" style="18" customWidth="1"/>
    <col min="15344" max="15344" width="8.5703125" style="18" customWidth="1"/>
    <col min="15345" max="15345" width="3.140625" style="18" customWidth="1"/>
    <col min="15346" max="15346" width="42.140625" style="18" customWidth="1"/>
    <col min="15347" max="15347" width="5.5703125" style="18" customWidth="1"/>
    <col min="15348" max="15348" width="7.42578125" style="18" customWidth="1"/>
    <col min="15349" max="15349" width="9" style="18" customWidth="1"/>
    <col min="15350" max="15350" width="13.28515625" style="18" customWidth="1"/>
    <col min="15351" max="15351" width="43.7109375" style="18"/>
    <col min="15352" max="15352" width="10.7109375" style="18" customWidth="1"/>
    <col min="15353" max="15353" width="3.28515625" style="18" customWidth="1"/>
    <col min="15354" max="15354" width="35.7109375" style="18" customWidth="1"/>
    <col min="15355" max="15355" width="3.28515625" style="18" customWidth="1"/>
    <col min="15356" max="15356" width="7.7109375" style="18" customWidth="1"/>
    <col min="15357" max="15357" width="10.7109375" style="18" customWidth="1"/>
    <col min="15358" max="15358" width="15.7109375" style="18" customWidth="1"/>
    <col min="15359" max="15599" width="9.140625" style="18" customWidth="1"/>
    <col min="15600" max="15600" width="8.5703125" style="18" customWidth="1"/>
    <col min="15601" max="15601" width="3.140625" style="18" customWidth="1"/>
    <col min="15602" max="15602" width="42.140625" style="18" customWidth="1"/>
    <col min="15603" max="15603" width="5.5703125" style="18" customWidth="1"/>
    <col min="15604" max="15604" width="7.42578125" style="18" customWidth="1"/>
    <col min="15605" max="15605" width="9" style="18" customWidth="1"/>
    <col min="15606" max="15606" width="13.28515625" style="18" customWidth="1"/>
    <col min="15607" max="15607" width="43.7109375" style="18"/>
    <col min="15608" max="15608" width="10.7109375" style="18" customWidth="1"/>
    <col min="15609" max="15609" width="3.28515625" style="18" customWidth="1"/>
    <col min="15610" max="15610" width="35.7109375" style="18" customWidth="1"/>
    <col min="15611" max="15611" width="3.28515625" style="18" customWidth="1"/>
    <col min="15612" max="15612" width="7.7109375" style="18" customWidth="1"/>
    <col min="15613" max="15613" width="10.7109375" style="18" customWidth="1"/>
    <col min="15614" max="15614" width="15.7109375" style="18" customWidth="1"/>
    <col min="15615" max="15855" width="9.140625" style="18" customWidth="1"/>
    <col min="15856" max="15856" width="8.5703125" style="18" customWidth="1"/>
    <col min="15857" max="15857" width="3.140625" style="18" customWidth="1"/>
    <col min="15858" max="15858" width="42.140625" style="18" customWidth="1"/>
    <col min="15859" max="15859" width="5.5703125" style="18" customWidth="1"/>
    <col min="15860" max="15860" width="7.42578125" style="18" customWidth="1"/>
    <col min="15861" max="15861" width="9" style="18" customWidth="1"/>
    <col min="15862" max="15862" width="13.28515625" style="18" customWidth="1"/>
    <col min="15863" max="15863" width="43.7109375" style="18"/>
    <col min="15864" max="15864" width="10.7109375" style="18" customWidth="1"/>
    <col min="15865" max="15865" width="3.28515625" style="18" customWidth="1"/>
    <col min="15866" max="15866" width="35.7109375" style="18" customWidth="1"/>
    <col min="15867" max="15867" width="3.28515625" style="18" customWidth="1"/>
    <col min="15868" max="15868" width="7.7109375" style="18" customWidth="1"/>
    <col min="15869" max="15869" width="10.7109375" style="18" customWidth="1"/>
    <col min="15870" max="15870" width="15.7109375" style="18" customWidth="1"/>
    <col min="15871" max="16111" width="9.140625" style="18" customWidth="1"/>
    <col min="16112" max="16112" width="8.5703125" style="18" customWidth="1"/>
    <col min="16113" max="16113" width="3.140625" style="18" customWidth="1"/>
    <col min="16114" max="16114" width="42.140625" style="18" customWidth="1"/>
    <col min="16115" max="16115" width="5.5703125" style="18" customWidth="1"/>
    <col min="16116" max="16116" width="7.42578125" style="18" customWidth="1"/>
    <col min="16117" max="16117" width="9" style="18" customWidth="1"/>
    <col min="16118" max="16118" width="13.28515625" style="18" customWidth="1"/>
    <col min="16119" max="16119" width="43.7109375" style="18"/>
    <col min="16120" max="16120" width="10.7109375" style="18" customWidth="1"/>
    <col min="16121" max="16121" width="3.28515625" style="18" customWidth="1"/>
    <col min="16122" max="16122" width="35.7109375" style="18" customWidth="1"/>
    <col min="16123" max="16123" width="3.28515625" style="18" customWidth="1"/>
    <col min="16124" max="16124" width="7.7109375" style="18" customWidth="1"/>
    <col min="16125" max="16125" width="10.7109375" style="18" customWidth="1"/>
    <col min="16126" max="16126" width="15.7109375" style="18" customWidth="1"/>
    <col min="16127" max="16367" width="9.140625" style="18" customWidth="1"/>
    <col min="16368" max="16368" width="8.5703125" style="18" customWidth="1"/>
    <col min="16369" max="16369" width="3.140625" style="18" customWidth="1"/>
    <col min="16370" max="16370" width="42.140625" style="18" customWidth="1"/>
    <col min="16371" max="16371" width="5.5703125" style="18" customWidth="1"/>
    <col min="16372" max="16372" width="7.42578125" style="18" customWidth="1"/>
    <col min="16373" max="16373" width="9" style="18" customWidth="1"/>
    <col min="16374" max="16374" width="13.28515625" style="18" customWidth="1"/>
    <col min="16375" max="16384" width="43.7109375" style="18"/>
  </cols>
  <sheetData>
    <row r="1" spans="1:7" s="27" customFormat="1" ht="18">
      <c r="A1" s="25"/>
      <c r="B1" s="981"/>
      <c r="C1" s="981"/>
      <c r="D1" s="981"/>
      <c r="E1" s="981"/>
      <c r="F1" s="981"/>
      <c r="G1" s="26"/>
    </row>
    <row r="2" spans="1:7" s="27" customFormat="1" ht="18">
      <c r="A2" s="25"/>
      <c r="B2" s="982"/>
      <c r="C2" s="982"/>
      <c r="D2" s="982"/>
      <c r="E2" s="982"/>
      <c r="F2" s="982"/>
      <c r="G2" s="982"/>
    </row>
    <row r="3" spans="1:7" s="27" customFormat="1" ht="18">
      <c r="A3" s="123" t="s">
        <v>0</v>
      </c>
      <c r="B3" s="124"/>
      <c r="C3" s="85" t="s">
        <v>150</v>
      </c>
      <c r="D3" s="123"/>
      <c r="E3" s="125"/>
      <c r="F3" s="126"/>
      <c r="G3" s="126"/>
    </row>
    <row r="4" spans="1:7" ht="13.5">
      <c r="A4" s="18"/>
      <c r="B4" s="62"/>
      <c r="C4" s="1" t="s">
        <v>1</v>
      </c>
      <c r="D4" s="1"/>
      <c r="E4" s="2"/>
    </row>
    <row r="5" spans="1:7" ht="13.5">
      <c r="B5" s="63"/>
      <c r="C5" s="1" t="s">
        <v>698</v>
      </c>
      <c r="D5" s="6"/>
      <c r="E5" s="23"/>
      <c r="F5" s="1"/>
      <c r="G5" s="1"/>
    </row>
    <row r="6" spans="1:7">
      <c r="A6" s="18"/>
      <c r="C6" s="10"/>
      <c r="G6" s="11"/>
    </row>
    <row r="7" spans="1:7" ht="15.75">
      <c r="A7" s="19"/>
      <c r="B7" s="65" t="s">
        <v>243</v>
      </c>
      <c r="C7" s="12" t="s">
        <v>5</v>
      </c>
      <c r="G7" s="11"/>
    </row>
    <row r="8" spans="1:7" s="20" customFormat="1" ht="14.25" thickBot="1">
      <c r="B8" s="66"/>
      <c r="C8" s="7" t="s">
        <v>25</v>
      </c>
      <c r="D8" s="8" t="s">
        <v>2</v>
      </c>
      <c r="E8" s="9" t="s">
        <v>3</v>
      </c>
      <c r="F8" s="9" t="s">
        <v>4</v>
      </c>
      <c r="G8" s="9" t="s">
        <v>20</v>
      </c>
    </row>
    <row r="9" spans="1:7" s="20" customFormat="1" ht="25.5">
      <c r="A9" s="21"/>
      <c r="B9" s="61">
        <v>1</v>
      </c>
      <c r="C9" s="13" t="s">
        <v>13</v>
      </c>
      <c r="D9" s="14" t="s">
        <v>6</v>
      </c>
      <c r="E9" s="24">
        <v>14</v>
      </c>
      <c r="F9" s="15"/>
      <c r="G9" s="16">
        <f t="shared" ref="G9:G14" si="0">E9*F9</f>
        <v>0</v>
      </c>
    </row>
    <row r="10" spans="1:7" s="20" customFormat="1" ht="13.5">
      <c r="A10" s="21"/>
      <c r="B10" s="61">
        <v>2</v>
      </c>
      <c r="C10" s="13" t="s">
        <v>23</v>
      </c>
      <c r="D10" s="14" t="s">
        <v>7</v>
      </c>
      <c r="E10" s="24">
        <v>267</v>
      </c>
      <c r="F10" s="15"/>
      <c r="G10" s="16">
        <f t="shared" si="0"/>
        <v>0</v>
      </c>
    </row>
    <row r="11" spans="1:7" s="20" customFormat="1" ht="25.5">
      <c r="A11" s="21"/>
      <c r="B11" s="75">
        <v>5</v>
      </c>
      <c r="C11" s="76" t="s">
        <v>77</v>
      </c>
      <c r="D11" s="77" t="s">
        <v>7</v>
      </c>
      <c r="E11" s="24">
        <v>480</v>
      </c>
      <c r="F11" s="78"/>
      <c r="G11" s="79">
        <f t="shared" si="0"/>
        <v>0</v>
      </c>
    </row>
    <row r="12" spans="1:7" s="20" customFormat="1" ht="51">
      <c r="A12" s="21"/>
      <c r="B12" s="75">
        <v>6</v>
      </c>
      <c r="C12" s="76" t="s">
        <v>84</v>
      </c>
      <c r="D12" s="77" t="s">
        <v>8</v>
      </c>
      <c r="E12" s="24">
        <v>570</v>
      </c>
      <c r="F12" s="78"/>
      <c r="G12" s="79">
        <f t="shared" si="0"/>
        <v>0</v>
      </c>
    </row>
    <row r="13" spans="1:7" s="20" customFormat="1" ht="38.25">
      <c r="A13" s="21"/>
      <c r="B13" s="61">
        <v>7</v>
      </c>
      <c r="C13" s="76" t="s">
        <v>72</v>
      </c>
      <c r="D13" s="77" t="s">
        <v>8</v>
      </c>
      <c r="E13" s="24">
        <v>11700</v>
      </c>
      <c r="F13" s="78"/>
      <c r="G13" s="79">
        <f t="shared" si="0"/>
        <v>0</v>
      </c>
    </row>
    <row r="14" spans="1:7" s="20" customFormat="1" ht="25.5">
      <c r="A14" s="21"/>
      <c r="B14" s="61">
        <v>8</v>
      </c>
      <c r="C14" s="13" t="s">
        <v>85</v>
      </c>
      <c r="D14" s="14" t="s">
        <v>7</v>
      </c>
      <c r="E14" s="24">
        <v>253</v>
      </c>
      <c r="F14" s="15"/>
      <c r="G14" s="16">
        <f t="shared" si="0"/>
        <v>0</v>
      </c>
    </row>
    <row r="15" spans="1:7" s="20" customFormat="1" ht="38.25">
      <c r="A15" s="21"/>
      <c r="B15" s="61">
        <v>9</v>
      </c>
      <c r="C15" s="34" t="s">
        <v>86</v>
      </c>
      <c r="D15" s="14" t="s">
        <v>6</v>
      </c>
      <c r="E15" s="24">
        <v>2</v>
      </c>
      <c r="F15" s="15"/>
      <c r="G15" s="16">
        <f t="shared" ref="G15:G16" si="1">E15*F15</f>
        <v>0</v>
      </c>
    </row>
    <row r="16" spans="1:7" s="20" customFormat="1" ht="77.25" thickBot="1">
      <c r="A16" s="21"/>
      <c r="B16" s="61">
        <v>10</v>
      </c>
      <c r="C16" s="13" t="s">
        <v>19</v>
      </c>
      <c r="D16" s="14" t="s">
        <v>18</v>
      </c>
      <c r="E16" s="24">
        <v>1</v>
      </c>
      <c r="F16" s="15"/>
      <c r="G16" s="16">
        <f t="shared" si="1"/>
        <v>0</v>
      </c>
    </row>
    <row r="17" spans="1:7" s="28" customFormat="1">
      <c r="A17" s="17"/>
      <c r="B17" s="67"/>
      <c r="C17" s="54" t="str">
        <f>CONCATENATE(A7," ",C7," - SKUPAJ:")</f>
        <v xml:space="preserve"> PREDDELA - SKUPAJ:</v>
      </c>
      <c r="D17" s="54"/>
      <c r="E17" s="57"/>
      <c r="F17" s="55"/>
      <c r="G17" s="56">
        <f>SUM(G9:G16)</f>
        <v>0</v>
      </c>
    </row>
    <row r="18" spans="1:7" s="28" customFormat="1">
      <c r="A18" s="29"/>
      <c r="B18" s="68"/>
      <c r="C18" s="30"/>
      <c r="D18" s="30"/>
      <c r="E18" s="59"/>
      <c r="F18" s="31"/>
      <c r="G18" s="32"/>
    </row>
    <row r="19" spans="1:7" ht="15.75">
      <c r="A19" s="19"/>
      <c r="B19" s="65" t="s">
        <v>244</v>
      </c>
      <c r="C19" s="12" t="s">
        <v>9</v>
      </c>
      <c r="F19" s="33"/>
      <c r="G19" s="11"/>
    </row>
    <row r="20" spans="1:7" ht="13.5" thickBot="1">
      <c r="A20" s="18"/>
      <c r="B20" s="66"/>
      <c r="C20" s="7" t="s">
        <v>25</v>
      </c>
      <c r="D20" s="8" t="s">
        <v>2</v>
      </c>
      <c r="E20" s="9" t="s">
        <v>3</v>
      </c>
      <c r="F20" s="9" t="s">
        <v>4</v>
      </c>
      <c r="G20" s="9" t="s">
        <v>20</v>
      </c>
    </row>
    <row r="21" spans="1:7" s="20" customFormat="1" ht="25.5">
      <c r="A21" s="21"/>
      <c r="B21" s="75">
        <v>1</v>
      </c>
      <c r="C21" s="76" t="s">
        <v>26</v>
      </c>
      <c r="D21" s="77" t="s">
        <v>10</v>
      </c>
      <c r="E21" s="24">
        <v>1320</v>
      </c>
      <c r="F21" s="78"/>
      <c r="G21" s="79">
        <f t="shared" ref="G21:G25" si="2">E21*F21</f>
        <v>0</v>
      </c>
    </row>
    <row r="22" spans="1:7" s="20" customFormat="1" ht="27">
      <c r="A22" s="21"/>
      <c r="B22" s="75">
        <v>2</v>
      </c>
      <c r="C22" s="76" t="s">
        <v>60</v>
      </c>
      <c r="D22" s="77" t="s">
        <v>10</v>
      </c>
      <c r="E22" s="24">
        <v>150</v>
      </c>
      <c r="F22" s="78"/>
      <c r="G22" s="79">
        <f t="shared" si="2"/>
        <v>0</v>
      </c>
    </row>
    <row r="23" spans="1:7" s="20" customFormat="1" ht="25.5">
      <c r="A23" s="21"/>
      <c r="B23" s="75">
        <v>3</v>
      </c>
      <c r="C23" s="76" t="s">
        <v>24</v>
      </c>
      <c r="D23" s="77" t="s">
        <v>8</v>
      </c>
      <c r="E23" s="24">
        <v>11700</v>
      </c>
      <c r="F23" s="78"/>
      <c r="G23" s="79">
        <f t="shared" si="2"/>
        <v>0</v>
      </c>
    </row>
    <row r="24" spans="1:7" s="20" customFormat="1" ht="25.5">
      <c r="A24" s="21"/>
      <c r="B24" s="75">
        <v>4</v>
      </c>
      <c r="C24" s="76" t="s">
        <v>62</v>
      </c>
      <c r="D24" s="77" t="s">
        <v>8</v>
      </c>
      <c r="E24" s="24">
        <v>11700</v>
      </c>
      <c r="F24" s="78"/>
      <c r="G24" s="79">
        <f t="shared" si="2"/>
        <v>0</v>
      </c>
    </row>
    <row r="25" spans="1:7" s="20" customFormat="1" ht="39" thickBot="1">
      <c r="A25" s="21"/>
      <c r="B25" s="75">
        <v>5</v>
      </c>
      <c r="C25" s="979" t="s">
        <v>766</v>
      </c>
      <c r="D25" s="77" t="s">
        <v>10</v>
      </c>
      <c r="E25" s="24">
        <v>850</v>
      </c>
      <c r="F25" s="78"/>
      <c r="G25" s="79">
        <f t="shared" si="2"/>
        <v>0</v>
      </c>
    </row>
    <row r="26" spans="1:7" s="28" customFormat="1">
      <c r="A26" s="17"/>
      <c r="B26" s="67"/>
      <c r="C26" s="54" t="str">
        <f>CONCATENATE(A19," ",C19," - SKUPAJ:")</f>
        <v xml:space="preserve"> ZEMELJSKA DELA - SKUPAJ:</v>
      </c>
      <c r="D26" s="54"/>
      <c r="E26" s="57"/>
      <c r="F26" s="55"/>
      <c r="G26" s="56">
        <f>SUM(G21:G25)</f>
        <v>0</v>
      </c>
    </row>
    <row r="27" spans="1:7" s="28" customFormat="1">
      <c r="A27" s="29"/>
      <c r="B27" s="68"/>
      <c r="C27" s="30"/>
      <c r="D27" s="30"/>
      <c r="E27" s="59"/>
      <c r="F27" s="31"/>
      <c r="G27" s="32"/>
    </row>
    <row r="28" spans="1:7" ht="15.75">
      <c r="A28" s="19"/>
      <c r="B28" s="65" t="s">
        <v>694</v>
      </c>
      <c r="C28" s="12" t="s">
        <v>75</v>
      </c>
      <c r="F28" s="33"/>
      <c r="G28" s="11"/>
    </row>
    <row r="29" spans="1:7" ht="13.5" thickBot="1">
      <c r="A29" s="18"/>
      <c r="B29" s="66"/>
      <c r="C29" s="7" t="s">
        <v>25</v>
      </c>
      <c r="D29" s="8" t="s">
        <v>2</v>
      </c>
      <c r="E29" s="9" t="s">
        <v>3</v>
      </c>
      <c r="F29" s="9" t="s">
        <v>4</v>
      </c>
      <c r="G29" s="9" t="s">
        <v>20</v>
      </c>
    </row>
    <row r="30" spans="1:7" s="20" customFormat="1" ht="51">
      <c r="A30" s="21"/>
      <c r="B30" s="75">
        <v>1</v>
      </c>
      <c r="C30" s="76" t="s">
        <v>61</v>
      </c>
      <c r="D30" s="77" t="s">
        <v>10</v>
      </c>
      <c r="E30" s="980">
        <v>5335</v>
      </c>
      <c r="F30" s="78"/>
      <c r="G30" s="79">
        <f t="shared" ref="G30:G36" si="3">E30*F30</f>
        <v>0</v>
      </c>
    </row>
    <row r="31" spans="1:7" s="20" customFormat="1" ht="51">
      <c r="A31" s="21"/>
      <c r="B31" s="75">
        <v>2</v>
      </c>
      <c r="C31" s="76" t="s">
        <v>73</v>
      </c>
      <c r="D31" s="77" t="s">
        <v>10</v>
      </c>
      <c r="E31" s="980">
        <v>4145</v>
      </c>
      <c r="F31" s="78"/>
      <c r="G31" s="79">
        <f t="shared" si="3"/>
        <v>0</v>
      </c>
    </row>
    <row r="32" spans="1:7" s="20" customFormat="1" ht="63.75">
      <c r="A32" s="21"/>
      <c r="B32" s="75">
        <v>3</v>
      </c>
      <c r="C32" s="76" t="s">
        <v>76</v>
      </c>
      <c r="D32" s="77" t="s">
        <v>10</v>
      </c>
      <c r="E32" s="980">
        <v>4694</v>
      </c>
      <c r="F32" s="78"/>
      <c r="G32" s="79">
        <f t="shared" si="3"/>
        <v>0</v>
      </c>
    </row>
    <row r="33" spans="1:7" s="20" customFormat="1" ht="38.25">
      <c r="A33" s="21"/>
      <c r="B33" s="75">
        <v>5</v>
      </c>
      <c r="C33" s="76" t="s">
        <v>56</v>
      </c>
      <c r="D33" s="77" t="s">
        <v>7</v>
      </c>
      <c r="E33" s="24">
        <v>85</v>
      </c>
      <c r="F33" s="78"/>
      <c r="G33" s="79">
        <f t="shared" si="3"/>
        <v>0</v>
      </c>
    </row>
    <row r="34" spans="1:7" s="20" customFormat="1" ht="25.5">
      <c r="A34" s="21"/>
      <c r="B34" s="75">
        <v>7</v>
      </c>
      <c r="C34" s="76" t="s">
        <v>74</v>
      </c>
      <c r="D34" s="77" t="s">
        <v>8</v>
      </c>
      <c r="E34" s="980">
        <v>25300</v>
      </c>
      <c r="F34" s="78"/>
      <c r="G34" s="79">
        <f t="shared" ref="G34" si="4">E34*F34</f>
        <v>0</v>
      </c>
    </row>
    <row r="35" spans="1:7" s="20" customFormat="1" ht="38.25">
      <c r="A35" s="21"/>
      <c r="B35" s="75">
        <v>9</v>
      </c>
      <c r="C35" s="76" t="s">
        <v>760</v>
      </c>
      <c r="D35" s="77" t="s">
        <v>8</v>
      </c>
      <c r="E35" s="980">
        <v>25300</v>
      </c>
      <c r="F35" s="78"/>
      <c r="G35" s="79">
        <f t="shared" si="3"/>
        <v>0</v>
      </c>
    </row>
    <row r="36" spans="1:7" s="28" customFormat="1" ht="13.5" thickBot="1">
      <c r="A36" s="17"/>
      <c r="B36" s="75">
        <v>10</v>
      </c>
      <c r="C36" s="76" t="s">
        <v>11</v>
      </c>
      <c r="D36" s="77" t="s">
        <v>10</v>
      </c>
      <c r="E36" s="24">
        <v>32</v>
      </c>
      <c r="F36" s="78"/>
      <c r="G36" s="79">
        <f t="shared" si="3"/>
        <v>0</v>
      </c>
    </row>
    <row r="37" spans="1:7" s="28" customFormat="1">
      <c r="A37" s="29"/>
      <c r="B37" s="67"/>
      <c r="C37" s="54" t="str">
        <f>CONCATENATE(A28," ",C28," - SKUPAJ:")</f>
        <v xml:space="preserve"> VOZIŠČNA KONSTRUKCIJA - SKUPAJ:</v>
      </c>
      <c r="D37" s="54"/>
      <c r="E37" s="57"/>
      <c r="F37" s="55"/>
      <c r="G37" s="56">
        <f>SUM(G30:G36)</f>
        <v>0</v>
      </c>
    </row>
    <row r="38" spans="1:7" ht="15.75">
      <c r="A38" s="19"/>
      <c r="B38" s="68"/>
      <c r="C38" s="35"/>
      <c r="D38" s="35"/>
      <c r="E38" s="60"/>
      <c r="F38" s="36"/>
      <c r="G38" s="37"/>
    </row>
    <row r="39" spans="1:7" ht="15.75">
      <c r="A39" s="18"/>
      <c r="B39" s="69" t="s">
        <v>695</v>
      </c>
      <c r="C39" s="12" t="s">
        <v>12</v>
      </c>
      <c r="F39" s="33"/>
      <c r="G39" s="11"/>
    </row>
    <row r="40" spans="1:7" s="20" customFormat="1" ht="14.25" thickBot="1">
      <c r="A40" s="21"/>
      <c r="B40" s="66"/>
      <c r="C40" s="7" t="s">
        <v>25</v>
      </c>
      <c r="D40" s="8" t="s">
        <v>2</v>
      </c>
      <c r="E40" s="9" t="s">
        <v>3</v>
      </c>
      <c r="F40" s="9" t="s">
        <v>4</v>
      </c>
      <c r="G40" s="9" t="s">
        <v>20</v>
      </c>
    </row>
    <row r="41" spans="1:7" s="20" customFormat="1" ht="25.5">
      <c r="A41" s="21"/>
      <c r="B41" s="75">
        <v>1</v>
      </c>
      <c r="C41" s="83" t="s">
        <v>88</v>
      </c>
      <c r="D41" s="77" t="s">
        <v>44</v>
      </c>
      <c r="E41" s="24">
        <v>192</v>
      </c>
      <c r="F41" s="78"/>
      <c r="G41" s="79">
        <f t="shared" ref="G41:G47" si="5">E41*F41</f>
        <v>0</v>
      </c>
    </row>
    <row r="42" spans="1:7" s="20" customFormat="1" ht="25.5">
      <c r="A42" s="21"/>
      <c r="B42" s="75">
        <v>2</v>
      </c>
      <c r="C42" s="83" t="s">
        <v>97</v>
      </c>
      <c r="D42" s="77" t="s">
        <v>10</v>
      </c>
      <c r="E42" s="24">
        <v>1.5</v>
      </c>
      <c r="F42" s="78"/>
      <c r="G42" s="79">
        <f t="shared" si="5"/>
        <v>0</v>
      </c>
    </row>
    <row r="43" spans="1:7" s="20" customFormat="1" ht="13.5">
      <c r="A43" s="21"/>
      <c r="B43" s="75">
        <v>3</v>
      </c>
      <c r="C43" s="83" t="s">
        <v>89</v>
      </c>
      <c r="D43" s="77" t="s">
        <v>44</v>
      </c>
      <c r="E43" s="24">
        <v>72</v>
      </c>
      <c r="F43" s="78"/>
      <c r="G43" s="79">
        <f t="shared" si="5"/>
        <v>0</v>
      </c>
    </row>
    <row r="44" spans="1:7" s="20" customFormat="1" ht="38.25">
      <c r="A44" s="21"/>
      <c r="B44" s="75">
        <v>4</v>
      </c>
      <c r="C44" s="83" t="s">
        <v>96</v>
      </c>
      <c r="D44" s="77" t="s">
        <v>10</v>
      </c>
      <c r="E44" s="24">
        <v>129</v>
      </c>
      <c r="F44" s="78"/>
      <c r="G44" s="79">
        <f t="shared" si="5"/>
        <v>0</v>
      </c>
    </row>
    <row r="45" spans="1:7" s="20" customFormat="1" ht="25.5">
      <c r="A45" s="21"/>
      <c r="B45" s="75">
        <v>5</v>
      </c>
      <c r="C45" s="83" t="s">
        <v>90</v>
      </c>
      <c r="D45" s="77" t="s">
        <v>8</v>
      </c>
      <c r="E45" s="24">
        <v>75</v>
      </c>
      <c r="F45" s="78"/>
      <c r="G45" s="79">
        <f t="shared" si="5"/>
        <v>0</v>
      </c>
    </row>
    <row r="46" spans="1:7" s="20" customFormat="1" ht="13.5">
      <c r="A46" s="21"/>
      <c r="B46" s="75">
        <v>6</v>
      </c>
      <c r="C46" s="83" t="s">
        <v>91</v>
      </c>
      <c r="D46" s="77" t="s">
        <v>8</v>
      </c>
      <c r="E46" s="24">
        <v>75</v>
      </c>
      <c r="F46" s="78"/>
      <c r="G46" s="79">
        <f t="shared" si="5"/>
        <v>0</v>
      </c>
    </row>
    <row r="47" spans="1:7" s="20" customFormat="1" ht="38.25">
      <c r="A47" s="21"/>
      <c r="B47" s="75">
        <v>7</v>
      </c>
      <c r="C47" s="83" t="s">
        <v>95</v>
      </c>
      <c r="D47" s="77" t="s">
        <v>10</v>
      </c>
      <c r="E47" s="24">
        <v>37.5</v>
      </c>
      <c r="F47" s="78"/>
      <c r="G47" s="79">
        <f t="shared" si="5"/>
        <v>0</v>
      </c>
    </row>
    <row r="48" spans="1:7" s="20" customFormat="1" ht="25.5">
      <c r="A48" s="21"/>
      <c r="B48" s="75">
        <v>8</v>
      </c>
      <c r="C48" s="83" t="s">
        <v>98</v>
      </c>
      <c r="D48" s="14" t="s">
        <v>10</v>
      </c>
      <c r="E48" s="24">
        <v>3</v>
      </c>
      <c r="F48" s="78"/>
      <c r="G48" s="16">
        <f t="shared" ref="G48:G55" si="6">E48*F48</f>
        <v>0</v>
      </c>
    </row>
    <row r="49" spans="1:7" s="20" customFormat="1" ht="25.5">
      <c r="A49" s="21"/>
      <c r="B49" s="75">
        <v>9</v>
      </c>
      <c r="C49" s="83" t="s">
        <v>93</v>
      </c>
      <c r="D49" s="14" t="s">
        <v>8</v>
      </c>
      <c r="E49" s="24">
        <v>57</v>
      </c>
      <c r="F49" s="78"/>
      <c r="G49" s="16">
        <f t="shared" si="6"/>
        <v>0</v>
      </c>
    </row>
    <row r="50" spans="1:7" s="20" customFormat="1" ht="38.25">
      <c r="A50" s="21"/>
      <c r="B50" s="75">
        <v>10</v>
      </c>
      <c r="C50" s="83" t="s">
        <v>99</v>
      </c>
      <c r="D50" s="14" t="s">
        <v>10</v>
      </c>
      <c r="E50" s="24">
        <v>45</v>
      </c>
      <c r="F50" s="78"/>
      <c r="G50" s="16">
        <f t="shared" si="6"/>
        <v>0</v>
      </c>
    </row>
    <row r="51" spans="1:7" s="20" customFormat="1" ht="25.5">
      <c r="A51" s="21"/>
      <c r="B51" s="75">
        <v>11</v>
      </c>
      <c r="C51" s="83" t="s">
        <v>94</v>
      </c>
      <c r="D51" s="14" t="s">
        <v>92</v>
      </c>
      <c r="E51" s="24">
        <v>4050</v>
      </c>
      <c r="F51" s="78"/>
      <c r="G51" s="16">
        <f t="shared" si="6"/>
        <v>0</v>
      </c>
    </row>
    <row r="52" spans="1:7" s="20" customFormat="1" ht="165.75">
      <c r="A52" s="21"/>
      <c r="B52" s="75">
        <v>12</v>
      </c>
      <c r="C52" s="83" t="s">
        <v>102</v>
      </c>
      <c r="D52" s="14" t="s">
        <v>92</v>
      </c>
      <c r="E52" s="24">
        <v>1200</v>
      </c>
      <c r="F52" s="78"/>
      <c r="G52" s="16">
        <f t="shared" si="6"/>
        <v>0</v>
      </c>
    </row>
    <row r="53" spans="1:7" s="20" customFormat="1" ht="38.25">
      <c r="A53" s="21"/>
      <c r="B53" s="75">
        <v>13</v>
      </c>
      <c r="C53" s="83" t="s">
        <v>100</v>
      </c>
      <c r="D53" s="14" t="s">
        <v>44</v>
      </c>
      <c r="E53" s="24">
        <v>48</v>
      </c>
      <c r="F53" s="78"/>
      <c r="G53" s="16">
        <f t="shared" si="6"/>
        <v>0</v>
      </c>
    </row>
    <row r="54" spans="1:7" s="20" customFormat="1" ht="38.25">
      <c r="A54" s="21"/>
      <c r="B54" s="75">
        <v>14</v>
      </c>
      <c r="C54" s="83" t="s">
        <v>101</v>
      </c>
      <c r="D54" s="14" t="s">
        <v>44</v>
      </c>
      <c r="E54" s="24">
        <v>72</v>
      </c>
      <c r="F54" s="78"/>
      <c r="G54" s="16">
        <f t="shared" ref="G54" si="7">E54*F54</f>
        <v>0</v>
      </c>
    </row>
    <row r="55" spans="1:7" s="20" customFormat="1" ht="38.25">
      <c r="A55" s="21"/>
      <c r="B55" s="75">
        <v>15</v>
      </c>
      <c r="C55" s="83" t="s">
        <v>144</v>
      </c>
      <c r="D55" s="14" t="s">
        <v>44</v>
      </c>
      <c r="E55" s="24">
        <v>28</v>
      </c>
      <c r="F55" s="78"/>
      <c r="G55" s="16">
        <f t="shared" si="6"/>
        <v>0</v>
      </c>
    </row>
    <row r="56" spans="1:7" s="20" customFormat="1" ht="13.5">
      <c r="A56" s="21"/>
      <c r="B56" s="75"/>
      <c r="C56" s="80" t="s">
        <v>103</v>
      </c>
      <c r="D56" s="87"/>
      <c r="E56" s="88"/>
      <c r="F56" s="78"/>
      <c r="G56" s="89"/>
    </row>
    <row r="57" spans="1:7" s="20" customFormat="1" ht="38.25">
      <c r="A57" s="21"/>
      <c r="B57" s="75">
        <v>16</v>
      </c>
      <c r="C57" s="86" t="s">
        <v>222</v>
      </c>
      <c r="D57" s="14" t="s">
        <v>6</v>
      </c>
      <c r="E57" s="24">
        <v>4</v>
      </c>
      <c r="F57" s="78"/>
      <c r="G57" s="16">
        <f t="shared" ref="G57:G60" si="8">E57*F57</f>
        <v>0</v>
      </c>
    </row>
    <row r="58" spans="1:7" s="20" customFormat="1" ht="102">
      <c r="A58" s="21"/>
      <c r="B58" s="75">
        <v>17</v>
      </c>
      <c r="C58" s="86" t="s">
        <v>223</v>
      </c>
      <c r="D58" s="14" t="s">
        <v>6</v>
      </c>
      <c r="E58" s="24">
        <v>4</v>
      </c>
      <c r="F58" s="78"/>
      <c r="G58" s="16">
        <f t="shared" si="8"/>
        <v>0</v>
      </c>
    </row>
    <row r="59" spans="1:7" s="20" customFormat="1" ht="38.25">
      <c r="A59" s="21"/>
      <c r="B59" s="974">
        <v>18</v>
      </c>
      <c r="C59" s="86" t="s">
        <v>224</v>
      </c>
      <c r="D59" s="14" t="s">
        <v>6</v>
      </c>
      <c r="E59" s="24">
        <v>4</v>
      </c>
      <c r="F59" s="78"/>
      <c r="G59" s="16">
        <f t="shared" si="8"/>
        <v>0</v>
      </c>
    </row>
    <row r="60" spans="1:7" s="20" customFormat="1" ht="26.25" thickBot="1">
      <c r="A60" s="21"/>
      <c r="B60" s="974">
        <v>19</v>
      </c>
      <c r="C60" s="83" t="s">
        <v>225</v>
      </c>
      <c r="D60" s="14" t="s">
        <v>6</v>
      </c>
      <c r="E60" s="24">
        <v>4</v>
      </c>
      <c r="F60" s="78"/>
      <c r="G60" s="16">
        <f t="shared" si="8"/>
        <v>0</v>
      </c>
    </row>
    <row r="61" spans="1:7" ht="25.5">
      <c r="A61" s="19"/>
      <c r="B61" s="67"/>
      <c r="C61" s="54" t="str">
        <f>CONCATENATE(A38," ",C39," - SKUPAJ:")</f>
        <v xml:space="preserve"> GRADBENA DELA in OBRTNIŠKA DELA - SKUPAJ:</v>
      </c>
      <c r="D61" s="54"/>
      <c r="E61" s="57"/>
      <c r="F61" s="55"/>
      <c r="G61" s="56">
        <f>SUM(G41:G60)</f>
        <v>0</v>
      </c>
    </row>
    <row r="62" spans="1:7">
      <c r="A62" s="18"/>
      <c r="B62" s="68"/>
      <c r="C62" s="30"/>
      <c r="D62" s="30"/>
      <c r="E62" s="59"/>
      <c r="F62" s="31"/>
      <c r="G62" s="3"/>
    </row>
    <row r="63" spans="1:7" s="20" customFormat="1" ht="15.75">
      <c r="A63" s="21"/>
      <c r="B63" s="65" t="s">
        <v>697</v>
      </c>
      <c r="C63" s="12" t="s">
        <v>22</v>
      </c>
      <c r="D63" s="3"/>
      <c r="E63" s="22"/>
      <c r="F63" s="33"/>
      <c r="G63" s="11"/>
    </row>
    <row r="64" spans="1:7" s="20" customFormat="1" ht="14.25" thickBot="1">
      <c r="A64" s="21"/>
      <c r="B64" s="66"/>
      <c r="C64" s="7" t="s">
        <v>25</v>
      </c>
      <c r="D64" s="8" t="s">
        <v>2</v>
      </c>
      <c r="E64" s="9" t="s">
        <v>3</v>
      </c>
      <c r="F64" s="9" t="s">
        <v>21</v>
      </c>
      <c r="G64" s="9" t="s">
        <v>20</v>
      </c>
    </row>
    <row r="65" spans="1:7" s="20" customFormat="1" ht="63.75">
      <c r="A65" s="21"/>
      <c r="B65" s="75">
        <v>1</v>
      </c>
      <c r="C65" s="74" t="s">
        <v>16</v>
      </c>
      <c r="D65" s="77" t="s">
        <v>8</v>
      </c>
      <c r="E65" s="24">
        <v>220</v>
      </c>
      <c r="F65" s="78"/>
      <c r="G65" s="84">
        <f t="shared" ref="G65:G66" si="9">E65*F65</f>
        <v>0</v>
      </c>
    </row>
    <row r="66" spans="1:7" s="20" customFormat="1" ht="38.25">
      <c r="A66" s="21"/>
      <c r="B66" s="75">
        <v>2</v>
      </c>
      <c r="C66" s="74" t="s">
        <v>17</v>
      </c>
      <c r="D66" s="77" t="s">
        <v>7</v>
      </c>
      <c r="E66" s="980">
        <v>6859</v>
      </c>
      <c r="F66" s="78"/>
      <c r="G66" s="84">
        <f t="shared" si="9"/>
        <v>0</v>
      </c>
    </row>
    <row r="67" spans="1:7" s="28" customFormat="1" ht="25.5">
      <c r="A67" s="17"/>
      <c r="B67" s="61">
        <v>3</v>
      </c>
      <c r="C67" s="34" t="s">
        <v>87</v>
      </c>
      <c r="D67" s="14" t="s">
        <v>7</v>
      </c>
      <c r="E67" s="24">
        <v>110</v>
      </c>
      <c r="F67" s="15"/>
      <c r="G67" s="58">
        <f>E67*F67</f>
        <v>0</v>
      </c>
    </row>
    <row r="68" spans="1:7" s="28" customFormat="1" ht="90" thickBot="1">
      <c r="A68" s="17"/>
      <c r="B68" s="61">
        <v>4</v>
      </c>
      <c r="C68" s="1001" t="s">
        <v>767</v>
      </c>
      <c r="D68" s="980" t="s">
        <v>6</v>
      </c>
      <c r="E68" s="980">
        <v>10</v>
      </c>
      <c r="F68" s="15"/>
      <c r="G68" s="58">
        <f>E68*F68</f>
        <v>0</v>
      </c>
    </row>
    <row r="69" spans="1:7" s="44" customFormat="1" ht="25.5">
      <c r="A69" s="42"/>
      <c r="B69" s="67"/>
      <c r="C69" s="54" t="str">
        <f>CONCATENATE(A61," ",C63," - SKUPAJ:")</f>
        <v xml:space="preserve"> PROMETNA SIGNALIZACIJA IN OPREMA  - SKUPAJ:</v>
      </c>
      <c r="D69" s="54"/>
      <c r="E69" s="57"/>
      <c r="F69" s="55"/>
      <c r="G69" s="56">
        <f>SUM(G65:G68)</f>
        <v>0</v>
      </c>
    </row>
    <row r="70" spans="1:7" s="44" customFormat="1" ht="13.5" thickBot="1">
      <c r="A70" s="42"/>
      <c r="B70" s="70"/>
      <c r="C70" s="38"/>
      <c r="D70" s="38"/>
      <c r="E70" s="39"/>
      <c r="F70" s="40"/>
      <c r="G70" s="41"/>
    </row>
    <row r="71" spans="1:7" s="44" customFormat="1" ht="16.5" thickBot="1">
      <c r="A71" s="42"/>
      <c r="B71" s="71"/>
      <c r="C71" s="43" t="s">
        <v>149</v>
      </c>
      <c r="D71" s="43"/>
      <c r="E71" s="52"/>
      <c r="F71" s="53"/>
      <c r="G71" s="43">
        <f>SUM(G69,G61,G37,G26,G17)</f>
        <v>0</v>
      </c>
    </row>
    <row r="72" spans="1:7" s="44" customFormat="1">
      <c r="A72" s="42"/>
      <c r="B72" s="72"/>
      <c r="C72" s="45"/>
      <c r="D72" s="46"/>
      <c r="E72" s="47"/>
      <c r="F72" s="48"/>
      <c r="G72" s="49"/>
    </row>
  </sheetData>
  <sheetProtection password="DD5D" sheet="1" objects="1" scenarios="1"/>
  <mergeCells count="2">
    <mergeCell ref="B1:F1"/>
    <mergeCell ref="B2:G2"/>
  </mergeCells>
  <pageMargins left="0.78740157480314965" right="0.39370078740157483" top="0.39370078740157483" bottom="0.39370078740157483" header="0.31496062992125984" footer="0.31496062992125984"/>
  <pageSetup paperSize="9" orientation="portrait" r:id="rId1"/>
  <headerFooter>
    <oddFooter>&amp;A&amp;RPage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26"/>
  <sheetViews>
    <sheetView view="pageBreakPreview" zoomScaleNormal="100" zoomScaleSheetLayoutView="100" workbookViewId="0">
      <selection activeCell="G7" sqref="G7"/>
    </sheetView>
  </sheetViews>
  <sheetFormatPr defaultColWidth="43.7109375" defaultRowHeight="12.75"/>
  <cols>
    <col min="1" max="1" width="2" style="5" customWidth="1"/>
    <col min="2" max="2" width="5" style="64" customWidth="1"/>
    <col min="3" max="3" width="38.42578125" style="2" customWidth="1"/>
    <col min="4" max="4" width="4.140625" style="3" customWidth="1"/>
    <col min="5" max="5" width="7.7109375" style="22" customWidth="1"/>
    <col min="6" max="6" width="10.7109375" style="4" customWidth="1"/>
    <col min="7" max="7" width="15.7109375" style="4" customWidth="1"/>
    <col min="8" max="8" width="9.140625" style="18" customWidth="1"/>
    <col min="9" max="9" width="18.140625" style="18" customWidth="1"/>
    <col min="10" max="248" width="9.140625" style="18" customWidth="1"/>
    <col min="249" max="249" width="8.5703125" style="18" customWidth="1"/>
    <col min="250" max="250" width="3.140625" style="18" customWidth="1"/>
    <col min="251" max="251" width="42.140625" style="18" customWidth="1"/>
    <col min="252" max="252" width="5.5703125" style="18" customWidth="1"/>
    <col min="253" max="253" width="7.42578125" style="18" customWidth="1"/>
    <col min="254" max="254" width="9" style="18" customWidth="1"/>
    <col min="255" max="255" width="13.28515625" style="18" customWidth="1"/>
    <col min="256" max="256" width="43.7109375" style="18"/>
    <col min="257" max="257" width="10.7109375" style="18" customWidth="1"/>
    <col min="258" max="258" width="3.28515625" style="18" customWidth="1"/>
    <col min="259" max="259" width="35.7109375" style="18" customWidth="1"/>
    <col min="260" max="260" width="3.28515625" style="18" customWidth="1"/>
    <col min="261" max="261" width="7.7109375" style="18" customWidth="1"/>
    <col min="262" max="262" width="10.7109375" style="18" customWidth="1"/>
    <col min="263" max="263" width="15.7109375" style="18" customWidth="1"/>
    <col min="264" max="504" width="9.140625" style="18" customWidth="1"/>
    <col min="505" max="505" width="8.5703125" style="18" customWidth="1"/>
    <col min="506" max="506" width="3.140625" style="18" customWidth="1"/>
    <col min="507" max="507" width="42.140625" style="18" customWidth="1"/>
    <col min="508" max="508" width="5.5703125" style="18" customWidth="1"/>
    <col min="509" max="509" width="7.42578125" style="18" customWidth="1"/>
    <col min="510" max="510" width="9" style="18" customWidth="1"/>
    <col min="511" max="511" width="13.28515625" style="18" customWidth="1"/>
    <col min="512" max="512" width="43.7109375" style="18"/>
    <col min="513" max="513" width="10.7109375" style="18" customWidth="1"/>
    <col min="514" max="514" width="3.28515625" style="18" customWidth="1"/>
    <col min="515" max="515" width="35.7109375" style="18" customWidth="1"/>
    <col min="516" max="516" width="3.28515625" style="18" customWidth="1"/>
    <col min="517" max="517" width="7.7109375" style="18" customWidth="1"/>
    <col min="518" max="518" width="10.7109375" style="18" customWidth="1"/>
    <col min="519" max="519" width="15.7109375" style="18" customWidth="1"/>
    <col min="520" max="760" width="9.140625" style="18" customWidth="1"/>
    <col min="761" max="761" width="8.5703125" style="18" customWidth="1"/>
    <col min="762" max="762" width="3.140625" style="18" customWidth="1"/>
    <col min="763" max="763" width="42.140625" style="18" customWidth="1"/>
    <col min="764" max="764" width="5.5703125" style="18" customWidth="1"/>
    <col min="765" max="765" width="7.42578125" style="18" customWidth="1"/>
    <col min="766" max="766" width="9" style="18" customWidth="1"/>
    <col min="767" max="767" width="13.28515625" style="18" customWidth="1"/>
    <col min="768" max="768" width="43.7109375" style="18"/>
    <col min="769" max="769" width="10.7109375" style="18" customWidth="1"/>
    <col min="770" max="770" width="3.28515625" style="18" customWidth="1"/>
    <col min="771" max="771" width="35.7109375" style="18" customWidth="1"/>
    <col min="772" max="772" width="3.28515625" style="18" customWidth="1"/>
    <col min="773" max="773" width="7.7109375" style="18" customWidth="1"/>
    <col min="774" max="774" width="10.7109375" style="18" customWidth="1"/>
    <col min="775" max="775" width="15.7109375" style="18" customWidth="1"/>
    <col min="776" max="1016" width="9.140625" style="18" customWidth="1"/>
    <col min="1017" max="1017" width="8.5703125" style="18" customWidth="1"/>
    <col min="1018" max="1018" width="3.140625" style="18" customWidth="1"/>
    <col min="1019" max="1019" width="42.140625" style="18" customWidth="1"/>
    <col min="1020" max="1020" width="5.5703125" style="18" customWidth="1"/>
    <col min="1021" max="1021" width="7.42578125" style="18" customWidth="1"/>
    <col min="1022" max="1022" width="9" style="18" customWidth="1"/>
    <col min="1023" max="1023" width="13.28515625" style="18" customWidth="1"/>
    <col min="1024" max="1024" width="43.7109375" style="18"/>
    <col min="1025" max="1025" width="10.7109375" style="18" customWidth="1"/>
    <col min="1026" max="1026" width="3.28515625" style="18" customWidth="1"/>
    <col min="1027" max="1027" width="35.7109375" style="18" customWidth="1"/>
    <col min="1028" max="1028" width="3.28515625" style="18" customWidth="1"/>
    <col min="1029" max="1029" width="7.7109375" style="18" customWidth="1"/>
    <col min="1030" max="1030" width="10.7109375" style="18" customWidth="1"/>
    <col min="1031" max="1031" width="15.7109375" style="18" customWidth="1"/>
    <col min="1032" max="1272" width="9.140625" style="18" customWidth="1"/>
    <col min="1273" max="1273" width="8.5703125" style="18" customWidth="1"/>
    <col min="1274" max="1274" width="3.140625" style="18" customWidth="1"/>
    <col min="1275" max="1275" width="42.140625" style="18" customWidth="1"/>
    <col min="1276" max="1276" width="5.5703125" style="18" customWidth="1"/>
    <col min="1277" max="1277" width="7.42578125" style="18" customWidth="1"/>
    <col min="1278" max="1278" width="9" style="18" customWidth="1"/>
    <col min="1279" max="1279" width="13.28515625" style="18" customWidth="1"/>
    <col min="1280" max="1280" width="43.7109375" style="18"/>
    <col min="1281" max="1281" width="10.7109375" style="18" customWidth="1"/>
    <col min="1282" max="1282" width="3.28515625" style="18" customWidth="1"/>
    <col min="1283" max="1283" width="35.7109375" style="18" customWidth="1"/>
    <col min="1284" max="1284" width="3.28515625" style="18" customWidth="1"/>
    <col min="1285" max="1285" width="7.7109375" style="18" customWidth="1"/>
    <col min="1286" max="1286" width="10.7109375" style="18" customWidth="1"/>
    <col min="1287" max="1287" width="15.7109375" style="18" customWidth="1"/>
    <col min="1288" max="1528" width="9.140625" style="18" customWidth="1"/>
    <col min="1529" max="1529" width="8.5703125" style="18" customWidth="1"/>
    <col min="1530" max="1530" width="3.140625" style="18" customWidth="1"/>
    <col min="1531" max="1531" width="42.140625" style="18" customWidth="1"/>
    <col min="1532" max="1532" width="5.5703125" style="18" customWidth="1"/>
    <col min="1533" max="1533" width="7.42578125" style="18" customWidth="1"/>
    <col min="1534" max="1534" width="9" style="18" customWidth="1"/>
    <col min="1535" max="1535" width="13.28515625" style="18" customWidth="1"/>
    <col min="1536" max="1536" width="43.7109375" style="18"/>
    <col min="1537" max="1537" width="10.7109375" style="18" customWidth="1"/>
    <col min="1538" max="1538" width="3.28515625" style="18" customWidth="1"/>
    <col min="1539" max="1539" width="35.7109375" style="18" customWidth="1"/>
    <col min="1540" max="1540" width="3.28515625" style="18" customWidth="1"/>
    <col min="1541" max="1541" width="7.7109375" style="18" customWidth="1"/>
    <col min="1542" max="1542" width="10.7109375" style="18" customWidth="1"/>
    <col min="1543" max="1543" width="15.7109375" style="18" customWidth="1"/>
    <col min="1544" max="1784" width="9.140625" style="18" customWidth="1"/>
    <col min="1785" max="1785" width="8.5703125" style="18" customWidth="1"/>
    <col min="1786" max="1786" width="3.140625" style="18" customWidth="1"/>
    <col min="1787" max="1787" width="42.140625" style="18" customWidth="1"/>
    <col min="1788" max="1788" width="5.5703125" style="18" customWidth="1"/>
    <col min="1789" max="1789" width="7.42578125" style="18" customWidth="1"/>
    <col min="1790" max="1790" width="9" style="18" customWidth="1"/>
    <col min="1791" max="1791" width="13.28515625" style="18" customWidth="1"/>
    <col min="1792" max="1792" width="43.7109375" style="18"/>
    <col min="1793" max="1793" width="10.7109375" style="18" customWidth="1"/>
    <col min="1794" max="1794" width="3.28515625" style="18" customWidth="1"/>
    <col min="1795" max="1795" width="35.7109375" style="18" customWidth="1"/>
    <col min="1796" max="1796" width="3.28515625" style="18" customWidth="1"/>
    <col min="1797" max="1797" width="7.7109375" style="18" customWidth="1"/>
    <col min="1798" max="1798" width="10.7109375" style="18" customWidth="1"/>
    <col min="1799" max="1799" width="15.7109375" style="18" customWidth="1"/>
    <col min="1800" max="2040" width="9.140625" style="18" customWidth="1"/>
    <col min="2041" max="2041" width="8.5703125" style="18" customWidth="1"/>
    <col min="2042" max="2042" width="3.140625" style="18" customWidth="1"/>
    <col min="2043" max="2043" width="42.140625" style="18" customWidth="1"/>
    <col min="2044" max="2044" width="5.5703125" style="18" customWidth="1"/>
    <col min="2045" max="2045" width="7.42578125" style="18" customWidth="1"/>
    <col min="2046" max="2046" width="9" style="18" customWidth="1"/>
    <col min="2047" max="2047" width="13.28515625" style="18" customWidth="1"/>
    <col min="2048" max="2048" width="43.7109375" style="18"/>
    <col min="2049" max="2049" width="10.7109375" style="18" customWidth="1"/>
    <col min="2050" max="2050" width="3.28515625" style="18" customWidth="1"/>
    <col min="2051" max="2051" width="35.7109375" style="18" customWidth="1"/>
    <col min="2052" max="2052" width="3.28515625" style="18" customWidth="1"/>
    <col min="2053" max="2053" width="7.7109375" style="18" customWidth="1"/>
    <col min="2054" max="2054" width="10.7109375" style="18" customWidth="1"/>
    <col min="2055" max="2055" width="15.7109375" style="18" customWidth="1"/>
    <col min="2056" max="2296" width="9.140625" style="18" customWidth="1"/>
    <col min="2297" max="2297" width="8.5703125" style="18" customWidth="1"/>
    <col min="2298" max="2298" width="3.140625" style="18" customWidth="1"/>
    <col min="2299" max="2299" width="42.140625" style="18" customWidth="1"/>
    <col min="2300" max="2300" width="5.5703125" style="18" customWidth="1"/>
    <col min="2301" max="2301" width="7.42578125" style="18" customWidth="1"/>
    <col min="2302" max="2302" width="9" style="18" customWidth="1"/>
    <col min="2303" max="2303" width="13.28515625" style="18" customWidth="1"/>
    <col min="2304" max="2304" width="43.7109375" style="18"/>
    <col min="2305" max="2305" width="10.7109375" style="18" customWidth="1"/>
    <col min="2306" max="2306" width="3.28515625" style="18" customWidth="1"/>
    <col min="2307" max="2307" width="35.7109375" style="18" customWidth="1"/>
    <col min="2308" max="2308" width="3.28515625" style="18" customWidth="1"/>
    <col min="2309" max="2309" width="7.7109375" style="18" customWidth="1"/>
    <col min="2310" max="2310" width="10.7109375" style="18" customWidth="1"/>
    <col min="2311" max="2311" width="15.7109375" style="18" customWidth="1"/>
    <col min="2312" max="2552" width="9.140625" style="18" customWidth="1"/>
    <col min="2553" max="2553" width="8.5703125" style="18" customWidth="1"/>
    <col min="2554" max="2554" width="3.140625" style="18" customWidth="1"/>
    <col min="2555" max="2555" width="42.140625" style="18" customWidth="1"/>
    <col min="2556" max="2556" width="5.5703125" style="18" customWidth="1"/>
    <col min="2557" max="2557" width="7.42578125" style="18" customWidth="1"/>
    <col min="2558" max="2558" width="9" style="18" customWidth="1"/>
    <col min="2559" max="2559" width="13.28515625" style="18" customWidth="1"/>
    <col min="2560" max="2560" width="43.7109375" style="18"/>
    <col min="2561" max="2561" width="10.7109375" style="18" customWidth="1"/>
    <col min="2562" max="2562" width="3.28515625" style="18" customWidth="1"/>
    <col min="2563" max="2563" width="35.7109375" style="18" customWidth="1"/>
    <col min="2564" max="2564" width="3.28515625" style="18" customWidth="1"/>
    <col min="2565" max="2565" width="7.7109375" style="18" customWidth="1"/>
    <col min="2566" max="2566" width="10.7109375" style="18" customWidth="1"/>
    <col min="2567" max="2567" width="15.7109375" style="18" customWidth="1"/>
    <col min="2568" max="2808" width="9.140625" style="18" customWidth="1"/>
    <col min="2809" max="2809" width="8.5703125" style="18" customWidth="1"/>
    <col min="2810" max="2810" width="3.140625" style="18" customWidth="1"/>
    <col min="2811" max="2811" width="42.140625" style="18" customWidth="1"/>
    <col min="2812" max="2812" width="5.5703125" style="18" customWidth="1"/>
    <col min="2813" max="2813" width="7.42578125" style="18" customWidth="1"/>
    <col min="2814" max="2814" width="9" style="18" customWidth="1"/>
    <col min="2815" max="2815" width="13.28515625" style="18" customWidth="1"/>
    <col min="2816" max="2816" width="43.7109375" style="18"/>
    <col min="2817" max="2817" width="10.7109375" style="18" customWidth="1"/>
    <col min="2818" max="2818" width="3.28515625" style="18" customWidth="1"/>
    <col min="2819" max="2819" width="35.7109375" style="18" customWidth="1"/>
    <col min="2820" max="2820" width="3.28515625" style="18" customWidth="1"/>
    <col min="2821" max="2821" width="7.7109375" style="18" customWidth="1"/>
    <col min="2822" max="2822" width="10.7109375" style="18" customWidth="1"/>
    <col min="2823" max="2823" width="15.7109375" style="18" customWidth="1"/>
    <col min="2824" max="3064" width="9.140625" style="18" customWidth="1"/>
    <col min="3065" max="3065" width="8.5703125" style="18" customWidth="1"/>
    <col min="3066" max="3066" width="3.140625" style="18" customWidth="1"/>
    <col min="3067" max="3067" width="42.140625" style="18" customWidth="1"/>
    <col min="3068" max="3068" width="5.5703125" style="18" customWidth="1"/>
    <col min="3069" max="3069" width="7.42578125" style="18" customWidth="1"/>
    <col min="3070" max="3070" width="9" style="18" customWidth="1"/>
    <col min="3071" max="3071" width="13.28515625" style="18" customWidth="1"/>
    <col min="3072" max="3072" width="43.7109375" style="18"/>
    <col min="3073" max="3073" width="10.7109375" style="18" customWidth="1"/>
    <col min="3074" max="3074" width="3.28515625" style="18" customWidth="1"/>
    <col min="3075" max="3075" width="35.7109375" style="18" customWidth="1"/>
    <col min="3076" max="3076" width="3.28515625" style="18" customWidth="1"/>
    <col min="3077" max="3077" width="7.7109375" style="18" customWidth="1"/>
    <col min="3078" max="3078" width="10.7109375" style="18" customWidth="1"/>
    <col min="3079" max="3079" width="15.7109375" style="18" customWidth="1"/>
    <col min="3080" max="3320" width="9.140625" style="18" customWidth="1"/>
    <col min="3321" max="3321" width="8.5703125" style="18" customWidth="1"/>
    <col min="3322" max="3322" width="3.140625" style="18" customWidth="1"/>
    <col min="3323" max="3323" width="42.140625" style="18" customWidth="1"/>
    <col min="3324" max="3324" width="5.5703125" style="18" customWidth="1"/>
    <col min="3325" max="3325" width="7.42578125" style="18" customWidth="1"/>
    <col min="3326" max="3326" width="9" style="18" customWidth="1"/>
    <col min="3327" max="3327" width="13.28515625" style="18" customWidth="1"/>
    <col min="3328" max="3328" width="43.7109375" style="18"/>
    <col min="3329" max="3329" width="10.7109375" style="18" customWidth="1"/>
    <col min="3330" max="3330" width="3.28515625" style="18" customWidth="1"/>
    <col min="3331" max="3331" width="35.7109375" style="18" customWidth="1"/>
    <col min="3332" max="3332" width="3.28515625" style="18" customWidth="1"/>
    <col min="3333" max="3333" width="7.7109375" style="18" customWidth="1"/>
    <col min="3334" max="3334" width="10.7109375" style="18" customWidth="1"/>
    <col min="3335" max="3335" width="15.7109375" style="18" customWidth="1"/>
    <col min="3336" max="3576" width="9.140625" style="18" customWidth="1"/>
    <col min="3577" max="3577" width="8.5703125" style="18" customWidth="1"/>
    <col min="3578" max="3578" width="3.140625" style="18" customWidth="1"/>
    <col min="3579" max="3579" width="42.140625" style="18" customWidth="1"/>
    <col min="3580" max="3580" width="5.5703125" style="18" customWidth="1"/>
    <col min="3581" max="3581" width="7.42578125" style="18" customWidth="1"/>
    <col min="3582" max="3582" width="9" style="18" customWidth="1"/>
    <col min="3583" max="3583" width="13.28515625" style="18" customWidth="1"/>
    <col min="3584" max="3584" width="43.7109375" style="18"/>
    <col min="3585" max="3585" width="10.7109375" style="18" customWidth="1"/>
    <col min="3586" max="3586" width="3.28515625" style="18" customWidth="1"/>
    <col min="3587" max="3587" width="35.7109375" style="18" customWidth="1"/>
    <col min="3588" max="3588" width="3.28515625" style="18" customWidth="1"/>
    <col min="3589" max="3589" width="7.7109375" style="18" customWidth="1"/>
    <col min="3590" max="3590" width="10.7109375" style="18" customWidth="1"/>
    <col min="3591" max="3591" width="15.7109375" style="18" customWidth="1"/>
    <col min="3592" max="3832" width="9.140625" style="18" customWidth="1"/>
    <col min="3833" max="3833" width="8.5703125" style="18" customWidth="1"/>
    <col min="3834" max="3834" width="3.140625" style="18" customWidth="1"/>
    <col min="3835" max="3835" width="42.140625" style="18" customWidth="1"/>
    <col min="3836" max="3836" width="5.5703125" style="18" customWidth="1"/>
    <col min="3837" max="3837" width="7.42578125" style="18" customWidth="1"/>
    <col min="3838" max="3838" width="9" style="18" customWidth="1"/>
    <col min="3839" max="3839" width="13.28515625" style="18" customWidth="1"/>
    <col min="3840" max="3840" width="43.7109375" style="18"/>
    <col min="3841" max="3841" width="10.7109375" style="18" customWidth="1"/>
    <col min="3842" max="3842" width="3.28515625" style="18" customWidth="1"/>
    <col min="3843" max="3843" width="35.7109375" style="18" customWidth="1"/>
    <col min="3844" max="3844" width="3.28515625" style="18" customWidth="1"/>
    <col min="3845" max="3845" width="7.7109375" style="18" customWidth="1"/>
    <col min="3846" max="3846" width="10.7109375" style="18" customWidth="1"/>
    <col min="3847" max="3847" width="15.7109375" style="18" customWidth="1"/>
    <col min="3848" max="4088" width="9.140625" style="18" customWidth="1"/>
    <col min="4089" max="4089" width="8.5703125" style="18" customWidth="1"/>
    <col min="4090" max="4090" width="3.140625" style="18" customWidth="1"/>
    <col min="4091" max="4091" width="42.140625" style="18" customWidth="1"/>
    <col min="4092" max="4092" width="5.5703125" style="18" customWidth="1"/>
    <col min="4093" max="4093" width="7.42578125" style="18" customWidth="1"/>
    <col min="4094" max="4094" width="9" style="18" customWidth="1"/>
    <col min="4095" max="4095" width="13.28515625" style="18" customWidth="1"/>
    <col min="4096" max="4096" width="43.7109375" style="18"/>
    <col min="4097" max="4097" width="10.7109375" style="18" customWidth="1"/>
    <col min="4098" max="4098" width="3.28515625" style="18" customWidth="1"/>
    <col min="4099" max="4099" width="35.7109375" style="18" customWidth="1"/>
    <col min="4100" max="4100" width="3.28515625" style="18" customWidth="1"/>
    <col min="4101" max="4101" width="7.7109375" style="18" customWidth="1"/>
    <col min="4102" max="4102" width="10.7109375" style="18" customWidth="1"/>
    <col min="4103" max="4103" width="15.7109375" style="18" customWidth="1"/>
    <col min="4104" max="4344" width="9.140625" style="18" customWidth="1"/>
    <col min="4345" max="4345" width="8.5703125" style="18" customWidth="1"/>
    <col min="4346" max="4346" width="3.140625" style="18" customWidth="1"/>
    <col min="4347" max="4347" width="42.140625" style="18" customWidth="1"/>
    <col min="4348" max="4348" width="5.5703125" style="18" customWidth="1"/>
    <col min="4349" max="4349" width="7.42578125" style="18" customWidth="1"/>
    <col min="4350" max="4350" width="9" style="18" customWidth="1"/>
    <col min="4351" max="4351" width="13.28515625" style="18" customWidth="1"/>
    <col min="4352" max="4352" width="43.7109375" style="18"/>
    <col min="4353" max="4353" width="10.7109375" style="18" customWidth="1"/>
    <col min="4354" max="4354" width="3.28515625" style="18" customWidth="1"/>
    <col min="4355" max="4355" width="35.7109375" style="18" customWidth="1"/>
    <col min="4356" max="4356" width="3.28515625" style="18" customWidth="1"/>
    <col min="4357" max="4357" width="7.7109375" style="18" customWidth="1"/>
    <col min="4358" max="4358" width="10.7109375" style="18" customWidth="1"/>
    <col min="4359" max="4359" width="15.7109375" style="18" customWidth="1"/>
    <col min="4360" max="4600" width="9.140625" style="18" customWidth="1"/>
    <col min="4601" max="4601" width="8.5703125" style="18" customWidth="1"/>
    <col min="4602" max="4602" width="3.140625" style="18" customWidth="1"/>
    <col min="4603" max="4603" width="42.140625" style="18" customWidth="1"/>
    <col min="4604" max="4604" width="5.5703125" style="18" customWidth="1"/>
    <col min="4605" max="4605" width="7.42578125" style="18" customWidth="1"/>
    <col min="4606" max="4606" width="9" style="18" customWidth="1"/>
    <col min="4607" max="4607" width="13.28515625" style="18" customWidth="1"/>
    <col min="4608" max="4608" width="43.7109375" style="18"/>
    <col min="4609" max="4609" width="10.7109375" style="18" customWidth="1"/>
    <col min="4610" max="4610" width="3.28515625" style="18" customWidth="1"/>
    <col min="4611" max="4611" width="35.7109375" style="18" customWidth="1"/>
    <col min="4612" max="4612" width="3.28515625" style="18" customWidth="1"/>
    <col min="4613" max="4613" width="7.7109375" style="18" customWidth="1"/>
    <col min="4614" max="4614" width="10.7109375" style="18" customWidth="1"/>
    <col min="4615" max="4615" width="15.7109375" style="18" customWidth="1"/>
    <col min="4616" max="4856" width="9.140625" style="18" customWidth="1"/>
    <col min="4857" max="4857" width="8.5703125" style="18" customWidth="1"/>
    <col min="4858" max="4858" width="3.140625" style="18" customWidth="1"/>
    <col min="4859" max="4859" width="42.140625" style="18" customWidth="1"/>
    <col min="4860" max="4860" width="5.5703125" style="18" customWidth="1"/>
    <col min="4861" max="4861" width="7.42578125" style="18" customWidth="1"/>
    <col min="4862" max="4862" width="9" style="18" customWidth="1"/>
    <col min="4863" max="4863" width="13.28515625" style="18" customWidth="1"/>
    <col min="4864" max="4864" width="43.7109375" style="18"/>
    <col min="4865" max="4865" width="10.7109375" style="18" customWidth="1"/>
    <col min="4866" max="4866" width="3.28515625" style="18" customWidth="1"/>
    <col min="4867" max="4867" width="35.7109375" style="18" customWidth="1"/>
    <col min="4868" max="4868" width="3.28515625" style="18" customWidth="1"/>
    <col min="4869" max="4869" width="7.7109375" style="18" customWidth="1"/>
    <col min="4870" max="4870" width="10.7109375" style="18" customWidth="1"/>
    <col min="4871" max="4871" width="15.7109375" style="18" customWidth="1"/>
    <col min="4872" max="5112" width="9.140625" style="18" customWidth="1"/>
    <col min="5113" max="5113" width="8.5703125" style="18" customWidth="1"/>
    <col min="5114" max="5114" width="3.140625" style="18" customWidth="1"/>
    <col min="5115" max="5115" width="42.140625" style="18" customWidth="1"/>
    <col min="5116" max="5116" width="5.5703125" style="18" customWidth="1"/>
    <col min="5117" max="5117" width="7.42578125" style="18" customWidth="1"/>
    <col min="5118" max="5118" width="9" style="18" customWidth="1"/>
    <col min="5119" max="5119" width="13.28515625" style="18" customWidth="1"/>
    <col min="5120" max="5120" width="43.7109375" style="18"/>
    <col min="5121" max="5121" width="10.7109375" style="18" customWidth="1"/>
    <col min="5122" max="5122" width="3.28515625" style="18" customWidth="1"/>
    <col min="5123" max="5123" width="35.7109375" style="18" customWidth="1"/>
    <col min="5124" max="5124" width="3.28515625" style="18" customWidth="1"/>
    <col min="5125" max="5125" width="7.7109375" style="18" customWidth="1"/>
    <col min="5126" max="5126" width="10.7109375" style="18" customWidth="1"/>
    <col min="5127" max="5127" width="15.7109375" style="18" customWidth="1"/>
    <col min="5128" max="5368" width="9.140625" style="18" customWidth="1"/>
    <col min="5369" max="5369" width="8.5703125" style="18" customWidth="1"/>
    <col min="5370" max="5370" width="3.140625" style="18" customWidth="1"/>
    <col min="5371" max="5371" width="42.140625" style="18" customWidth="1"/>
    <col min="5372" max="5372" width="5.5703125" style="18" customWidth="1"/>
    <col min="5373" max="5373" width="7.42578125" style="18" customWidth="1"/>
    <col min="5374" max="5374" width="9" style="18" customWidth="1"/>
    <col min="5375" max="5375" width="13.28515625" style="18" customWidth="1"/>
    <col min="5376" max="5376" width="43.7109375" style="18"/>
    <col min="5377" max="5377" width="10.7109375" style="18" customWidth="1"/>
    <col min="5378" max="5378" width="3.28515625" style="18" customWidth="1"/>
    <col min="5379" max="5379" width="35.7109375" style="18" customWidth="1"/>
    <col min="5380" max="5380" width="3.28515625" style="18" customWidth="1"/>
    <col min="5381" max="5381" width="7.7109375" style="18" customWidth="1"/>
    <col min="5382" max="5382" width="10.7109375" style="18" customWidth="1"/>
    <col min="5383" max="5383" width="15.7109375" style="18" customWidth="1"/>
    <col min="5384" max="5624" width="9.140625" style="18" customWidth="1"/>
    <col min="5625" max="5625" width="8.5703125" style="18" customWidth="1"/>
    <col min="5626" max="5626" width="3.140625" style="18" customWidth="1"/>
    <col min="5627" max="5627" width="42.140625" style="18" customWidth="1"/>
    <col min="5628" max="5628" width="5.5703125" style="18" customWidth="1"/>
    <col min="5629" max="5629" width="7.42578125" style="18" customWidth="1"/>
    <col min="5630" max="5630" width="9" style="18" customWidth="1"/>
    <col min="5631" max="5631" width="13.28515625" style="18" customWidth="1"/>
    <col min="5632" max="5632" width="43.7109375" style="18"/>
    <col min="5633" max="5633" width="10.7109375" style="18" customWidth="1"/>
    <col min="5634" max="5634" width="3.28515625" style="18" customWidth="1"/>
    <col min="5635" max="5635" width="35.7109375" style="18" customWidth="1"/>
    <col min="5636" max="5636" width="3.28515625" style="18" customWidth="1"/>
    <col min="5637" max="5637" width="7.7109375" style="18" customWidth="1"/>
    <col min="5638" max="5638" width="10.7109375" style="18" customWidth="1"/>
    <col min="5639" max="5639" width="15.7109375" style="18" customWidth="1"/>
    <col min="5640" max="5880" width="9.140625" style="18" customWidth="1"/>
    <col min="5881" max="5881" width="8.5703125" style="18" customWidth="1"/>
    <col min="5882" max="5882" width="3.140625" style="18" customWidth="1"/>
    <col min="5883" max="5883" width="42.140625" style="18" customWidth="1"/>
    <col min="5884" max="5884" width="5.5703125" style="18" customWidth="1"/>
    <col min="5885" max="5885" width="7.42578125" style="18" customWidth="1"/>
    <col min="5886" max="5886" width="9" style="18" customWidth="1"/>
    <col min="5887" max="5887" width="13.28515625" style="18" customWidth="1"/>
    <col min="5888" max="5888" width="43.7109375" style="18"/>
    <col min="5889" max="5889" width="10.7109375" style="18" customWidth="1"/>
    <col min="5890" max="5890" width="3.28515625" style="18" customWidth="1"/>
    <col min="5891" max="5891" width="35.7109375" style="18" customWidth="1"/>
    <col min="5892" max="5892" width="3.28515625" style="18" customWidth="1"/>
    <col min="5893" max="5893" width="7.7109375" style="18" customWidth="1"/>
    <col min="5894" max="5894" width="10.7109375" style="18" customWidth="1"/>
    <col min="5895" max="5895" width="15.7109375" style="18" customWidth="1"/>
    <col min="5896" max="6136" width="9.140625" style="18" customWidth="1"/>
    <col min="6137" max="6137" width="8.5703125" style="18" customWidth="1"/>
    <col min="6138" max="6138" width="3.140625" style="18" customWidth="1"/>
    <col min="6139" max="6139" width="42.140625" style="18" customWidth="1"/>
    <col min="6140" max="6140" width="5.5703125" style="18" customWidth="1"/>
    <col min="6141" max="6141" width="7.42578125" style="18" customWidth="1"/>
    <col min="6142" max="6142" width="9" style="18" customWidth="1"/>
    <col min="6143" max="6143" width="13.28515625" style="18" customWidth="1"/>
    <col min="6144" max="6144" width="43.7109375" style="18"/>
    <col min="6145" max="6145" width="10.7109375" style="18" customWidth="1"/>
    <col min="6146" max="6146" width="3.28515625" style="18" customWidth="1"/>
    <col min="6147" max="6147" width="35.7109375" style="18" customWidth="1"/>
    <col min="6148" max="6148" width="3.28515625" style="18" customWidth="1"/>
    <col min="6149" max="6149" width="7.7109375" style="18" customWidth="1"/>
    <col min="6150" max="6150" width="10.7109375" style="18" customWidth="1"/>
    <col min="6151" max="6151" width="15.7109375" style="18" customWidth="1"/>
    <col min="6152" max="6392" width="9.140625" style="18" customWidth="1"/>
    <col min="6393" max="6393" width="8.5703125" style="18" customWidth="1"/>
    <col min="6394" max="6394" width="3.140625" style="18" customWidth="1"/>
    <col min="6395" max="6395" width="42.140625" style="18" customWidth="1"/>
    <col min="6396" max="6396" width="5.5703125" style="18" customWidth="1"/>
    <col min="6397" max="6397" width="7.42578125" style="18" customWidth="1"/>
    <col min="6398" max="6398" width="9" style="18" customWidth="1"/>
    <col min="6399" max="6399" width="13.28515625" style="18" customWidth="1"/>
    <col min="6400" max="6400" width="43.7109375" style="18"/>
    <col min="6401" max="6401" width="10.7109375" style="18" customWidth="1"/>
    <col min="6402" max="6402" width="3.28515625" style="18" customWidth="1"/>
    <col min="6403" max="6403" width="35.7109375" style="18" customWidth="1"/>
    <col min="6404" max="6404" width="3.28515625" style="18" customWidth="1"/>
    <col min="6405" max="6405" width="7.7109375" style="18" customWidth="1"/>
    <col min="6406" max="6406" width="10.7109375" style="18" customWidth="1"/>
    <col min="6407" max="6407" width="15.7109375" style="18" customWidth="1"/>
    <col min="6408" max="6648" width="9.140625" style="18" customWidth="1"/>
    <col min="6649" max="6649" width="8.5703125" style="18" customWidth="1"/>
    <col min="6650" max="6650" width="3.140625" style="18" customWidth="1"/>
    <col min="6651" max="6651" width="42.140625" style="18" customWidth="1"/>
    <col min="6652" max="6652" width="5.5703125" style="18" customWidth="1"/>
    <col min="6653" max="6653" width="7.42578125" style="18" customWidth="1"/>
    <col min="6654" max="6654" width="9" style="18" customWidth="1"/>
    <col min="6655" max="6655" width="13.28515625" style="18" customWidth="1"/>
    <col min="6656" max="6656" width="43.7109375" style="18"/>
    <col min="6657" max="6657" width="10.7109375" style="18" customWidth="1"/>
    <col min="6658" max="6658" width="3.28515625" style="18" customWidth="1"/>
    <col min="6659" max="6659" width="35.7109375" style="18" customWidth="1"/>
    <col min="6660" max="6660" width="3.28515625" style="18" customWidth="1"/>
    <col min="6661" max="6661" width="7.7109375" style="18" customWidth="1"/>
    <col min="6662" max="6662" width="10.7109375" style="18" customWidth="1"/>
    <col min="6663" max="6663" width="15.7109375" style="18" customWidth="1"/>
    <col min="6664" max="6904" width="9.140625" style="18" customWidth="1"/>
    <col min="6905" max="6905" width="8.5703125" style="18" customWidth="1"/>
    <col min="6906" max="6906" width="3.140625" style="18" customWidth="1"/>
    <col min="6907" max="6907" width="42.140625" style="18" customWidth="1"/>
    <col min="6908" max="6908" width="5.5703125" style="18" customWidth="1"/>
    <col min="6909" max="6909" width="7.42578125" style="18" customWidth="1"/>
    <col min="6910" max="6910" width="9" style="18" customWidth="1"/>
    <col min="6911" max="6911" width="13.28515625" style="18" customWidth="1"/>
    <col min="6912" max="6912" width="43.7109375" style="18"/>
    <col min="6913" max="6913" width="10.7109375" style="18" customWidth="1"/>
    <col min="6914" max="6914" width="3.28515625" style="18" customWidth="1"/>
    <col min="6915" max="6915" width="35.7109375" style="18" customWidth="1"/>
    <col min="6916" max="6916" width="3.28515625" style="18" customWidth="1"/>
    <col min="6917" max="6917" width="7.7109375" style="18" customWidth="1"/>
    <col min="6918" max="6918" width="10.7109375" style="18" customWidth="1"/>
    <col min="6919" max="6919" width="15.7109375" style="18" customWidth="1"/>
    <col min="6920" max="7160" width="9.140625" style="18" customWidth="1"/>
    <col min="7161" max="7161" width="8.5703125" style="18" customWidth="1"/>
    <col min="7162" max="7162" width="3.140625" style="18" customWidth="1"/>
    <col min="7163" max="7163" width="42.140625" style="18" customWidth="1"/>
    <col min="7164" max="7164" width="5.5703125" style="18" customWidth="1"/>
    <col min="7165" max="7165" width="7.42578125" style="18" customWidth="1"/>
    <col min="7166" max="7166" width="9" style="18" customWidth="1"/>
    <col min="7167" max="7167" width="13.28515625" style="18" customWidth="1"/>
    <col min="7168" max="7168" width="43.7109375" style="18"/>
    <col min="7169" max="7169" width="10.7109375" style="18" customWidth="1"/>
    <col min="7170" max="7170" width="3.28515625" style="18" customWidth="1"/>
    <col min="7171" max="7171" width="35.7109375" style="18" customWidth="1"/>
    <col min="7172" max="7172" width="3.28515625" style="18" customWidth="1"/>
    <col min="7173" max="7173" width="7.7109375" style="18" customWidth="1"/>
    <col min="7174" max="7174" width="10.7109375" style="18" customWidth="1"/>
    <col min="7175" max="7175" width="15.7109375" style="18" customWidth="1"/>
    <col min="7176" max="7416" width="9.140625" style="18" customWidth="1"/>
    <col min="7417" max="7417" width="8.5703125" style="18" customWidth="1"/>
    <col min="7418" max="7418" width="3.140625" style="18" customWidth="1"/>
    <col min="7419" max="7419" width="42.140625" style="18" customWidth="1"/>
    <col min="7420" max="7420" width="5.5703125" style="18" customWidth="1"/>
    <col min="7421" max="7421" width="7.42578125" style="18" customWidth="1"/>
    <col min="7422" max="7422" width="9" style="18" customWidth="1"/>
    <col min="7423" max="7423" width="13.28515625" style="18" customWidth="1"/>
    <col min="7424" max="7424" width="43.7109375" style="18"/>
    <col min="7425" max="7425" width="10.7109375" style="18" customWidth="1"/>
    <col min="7426" max="7426" width="3.28515625" style="18" customWidth="1"/>
    <col min="7427" max="7427" width="35.7109375" style="18" customWidth="1"/>
    <col min="7428" max="7428" width="3.28515625" style="18" customWidth="1"/>
    <col min="7429" max="7429" width="7.7109375" style="18" customWidth="1"/>
    <col min="7430" max="7430" width="10.7109375" style="18" customWidth="1"/>
    <col min="7431" max="7431" width="15.7109375" style="18" customWidth="1"/>
    <col min="7432" max="7672" width="9.140625" style="18" customWidth="1"/>
    <col min="7673" max="7673" width="8.5703125" style="18" customWidth="1"/>
    <col min="7674" max="7674" width="3.140625" style="18" customWidth="1"/>
    <col min="7675" max="7675" width="42.140625" style="18" customWidth="1"/>
    <col min="7676" max="7676" width="5.5703125" style="18" customWidth="1"/>
    <col min="7677" max="7677" width="7.42578125" style="18" customWidth="1"/>
    <col min="7678" max="7678" width="9" style="18" customWidth="1"/>
    <col min="7679" max="7679" width="13.28515625" style="18" customWidth="1"/>
    <col min="7680" max="7680" width="43.7109375" style="18"/>
    <col min="7681" max="7681" width="10.7109375" style="18" customWidth="1"/>
    <col min="7682" max="7682" width="3.28515625" style="18" customWidth="1"/>
    <col min="7683" max="7683" width="35.7109375" style="18" customWidth="1"/>
    <col min="7684" max="7684" width="3.28515625" style="18" customWidth="1"/>
    <col min="7685" max="7685" width="7.7109375" style="18" customWidth="1"/>
    <col min="7686" max="7686" width="10.7109375" style="18" customWidth="1"/>
    <col min="7687" max="7687" width="15.7109375" style="18" customWidth="1"/>
    <col min="7688" max="7928" width="9.140625" style="18" customWidth="1"/>
    <col min="7929" max="7929" width="8.5703125" style="18" customWidth="1"/>
    <col min="7930" max="7930" width="3.140625" style="18" customWidth="1"/>
    <col min="7931" max="7931" width="42.140625" style="18" customWidth="1"/>
    <col min="7932" max="7932" width="5.5703125" style="18" customWidth="1"/>
    <col min="7933" max="7933" width="7.42578125" style="18" customWidth="1"/>
    <col min="7934" max="7934" width="9" style="18" customWidth="1"/>
    <col min="7935" max="7935" width="13.28515625" style="18" customWidth="1"/>
    <col min="7936" max="7936" width="43.7109375" style="18"/>
    <col min="7937" max="7937" width="10.7109375" style="18" customWidth="1"/>
    <col min="7938" max="7938" width="3.28515625" style="18" customWidth="1"/>
    <col min="7939" max="7939" width="35.7109375" style="18" customWidth="1"/>
    <col min="7940" max="7940" width="3.28515625" style="18" customWidth="1"/>
    <col min="7941" max="7941" width="7.7109375" style="18" customWidth="1"/>
    <col min="7942" max="7942" width="10.7109375" style="18" customWidth="1"/>
    <col min="7943" max="7943" width="15.7109375" style="18" customWidth="1"/>
    <col min="7944" max="8184" width="9.140625" style="18" customWidth="1"/>
    <col min="8185" max="8185" width="8.5703125" style="18" customWidth="1"/>
    <col min="8186" max="8186" width="3.140625" style="18" customWidth="1"/>
    <col min="8187" max="8187" width="42.140625" style="18" customWidth="1"/>
    <col min="8188" max="8188" width="5.5703125" style="18" customWidth="1"/>
    <col min="8189" max="8189" width="7.42578125" style="18" customWidth="1"/>
    <col min="8190" max="8190" width="9" style="18" customWidth="1"/>
    <col min="8191" max="8191" width="13.28515625" style="18" customWidth="1"/>
    <col min="8192" max="8192" width="43.7109375" style="18"/>
    <col min="8193" max="8193" width="10.7109375" style="18" customWidth="1"/>
    <col min="8194" max="8194" width="3.28515625" style="18" customWidth="1"/>
    <col min="8195" max="8195" width="35.7109375" style="18" customWidth="1"/>
    <col min="8196" max="8196" width="3.28515625" style="18" customWidth="1"/>
    <col min="8197" max="8197" width="7.7109375" style="18" customWidth="1"/>
    <col min="8198" max="8198" width="10.7109375" style="18" customWidth="1"/>
    <col min="8199" max="8199" width="15.7109375" style="18" customWidth="1"/>
    <col min="8200" max="8440" width="9.140625" style="18" customWidth="1"/>
    <col min="8441" max="8441" width="8.5703125" style="18" customWidth="1"/>
    <col min="8442" max="8442" width="3.140625" style="18" customWidth="1"/>
    <col min="8443" max="8443" width="42.140625" style="18" customWidth="1"/>
    <col min="8444" max="8444" width="5.5703125" style="18" customWidth="1"/>
    <col min="8445" max="8445" width="7.42578125" style="18" customWidth="1"/>
    <col min="8446" max="8446" width="9" style="18" customWidth="1"/>
    <col min="8447" max="8447" width="13.28515625" style="18" customWidth="1"/>
    <col min="8448" max="8448" width="43.7109375" style="18"/>
    <col min="8449" max="8449" width="10.7109375" style="18" customWidth="1"/>
    <col min="8450" max="8450" width="3.28515625" style="18" customWidth="1"/>
    <col min="8451" max="8451" width="35.7109375" style="18" customWidth="1"/>
    <col min="8452" max="8452" width="3.28515625" style="18" customWidth="1"/>
    <col min="8453" max="8453" width="7.7109375" style="18" customWidth="1"/>
    <col min="8454" max="8454" width="10.7109375" style="18" customWidth="1"/>
    <col min="8455" max="8455" width="15.7109375" style="18" customWidth="1"/>
    <col min="8456" max="8696" width="9.140625" style="18" customWidth="1"/>
    <col min="8697" max="8697" width="8.5703125" style="18" customWidth="1"/>
    <col min="8698" max="8698" width="3.140625" style="18" customWidth="1"/>
    <col min="8699" max="8699" width="42.140625" style="18" customWidth="1"/>
    <col min="8700" max="8700" width="5.5703125" style="18" customWidth="1"/>
    <col min="8701" max="8701" width="7.42578125" style="18" customWidth="1"/>
    <col min="8702" max="8702" width="9" style="18" customWidth="1"/>
    <col min="8703" max="8703" width="13.28515625" style="18" customWidth="1"/>
    <col min="8704" max="8704" width="43.7109375" style="18"/>
    <col min="8705" max="8705" width="10.7109375" style="18" customWidth="1"/>
    <col min="8706" max="8706" width="3.28515625" style="18" customWidth="1"/>
    <col min="8707" max="8707" width="35.7109375" style="18" customWidth="1"/>
    <col min="8708" max="8708" width="3.28515625" style="18" customWidth="1"/>
    <col min="8709" max="8709" width="7.7109375" style="18" customWidth="1"/>
    <col min="8710" max="8710" width="10.7109375" style="18" customWidth="1"/>
    <col min="8711" max="8711" width="15.7109375" style="18" customWidth="1"/>
    <col min="8712" max="8952" width="9.140625" style="18" customWidth="1"/>
    <col min="8953" max="8953" width="8.5703125" style="18" customWidth="1"/>
    <col min="8954" max="8954" width="3.140625" style="18" customWidth="1"/>
    <col min="8955" max="8955" width="42.140625" style="18" customWidth="1"/>
    <col min="8956" max="8956" width="5.5703125" style="18" customWidth="1"/>
    <col min="8957" max="8957" width="7.42578125" style="18" customWidth="1"/>
    <col min="8958" max="8958" width="9" style="18" customWidth="1"/>
    <col min="8959" max="8959" width="13.28515625" style="18" customWidth="1"/>
    <col min="8960" max="8960" width="43.7109375" style="18"/>
    <col min="8961" max="8961" width="10.7109375" style="18" customWidth="1"/>
    <col min="8962" max="8962" width="3.28515625" style="18" customWidth="1"/>
    <col min="8963" max="8963" width="35.7109375" style="18" customWidth="1"/>
    <col min="8964" max="8964" width="3.28515625" style="18" customWidth="1"/>
    <col min="8965" max="8965" width="7.7109375" style="18" customWidth="1"/>
    <col min="8966" max="8966" width="10.7109375" style="18" customWidth="1"/>
    <col min="8967" max="8967" width="15.7109375" style="18" customWidth="1"/>
    <col min="8968" max="9208" width="9.140625" style="18" customWidth="1"/>
    <col min="9209" max="9209" width="8.5703125" style="18" customWidth="1"/>
    <col min="9210" max="9210" width="3.140625" style="18" customWidth="1"/>
    <col min="9211" max="9211" width="42.140625" style="18" customWidth="1"/>
    <col min="9212" max="9212" width="5.5703125" style="18" customWidth="1"/>
    <col min="9213" max="9213" width="7.42578125" style="18" customWidth="1"/>
    <col min="9214" max="9214" width="9" style="18" customWidth="1"/>
    <col min="9215" max="9215" width="13.28515625" style="18" customWidth="1"/>
    <col min="9216" max="9216" width="43.7109375" style="18"/>
    <col min="9217" max="9217" width="10.7109375" style="18" customWidth="1"/>
    <col min="9218" max="9218" width="3.28515625" style="18" customWidth="1"/>
    <col min="9219" max="9219" width="35.7109375" style="18" customWidth="1"/>
    <col min="9220" max="9220" width="3.28515625" style="18" customWidth="1"/>
    <col min="9221" max="9221" width="7.7109375" style="18" customWidth="1"/>
    <col min="9222" max="9222" width="10.7109375" style="18" customWidth="1"/>
    <col min="9223" max="9223" width="15.7109375" style="18" customWidth="1"/>
    <col min="9224" max="9464" width="9.140625" style="18" customWidth="1"/>
    <col min="9465" max="9465" width="8.5703125" style="18" customWidth="1"/>
    <col min="9466" max="9466" width="3.140625" style="18" customWidth="1"/>
    <col min="9467" max="9467" width="42.140625" style="18" customWidth="1"/>
    <col min="9468" max="9468" width="5.5703125" style="18" customWidth="1"/>
    <col min="9469" max="9469" width="7.42578125" style="18" customWidth="1"/>
    <col min="9470" max="9470" width="9" style="18" customWidth="1"/>
    <col min="9471" max="9471" width="13.28515625" style="18" customWidth="1"/>
    <col min="9472" max="9472" width="43.7109375" style="18"/>
    <col min="9473" max="9473" width="10.7109375" style="18" customWidth="1"/>
    <col min="9474" max="9474" width="3.28515625" style="18" customWidth="1"/>
    <col min="9475" max="9475" width="35.7109375" style="18" customWidth="1"/>
    <col min="9476" max="9476" width="3.28515625" style="18" customWidth="1"/>
    <col min="9477" max="9477" width="7.7109375" style="18" customWidth="1"/>
    <col min="9478" max="9478" width="10.7109375" style="18" customWidth="1"/>
    <col min="9479" max="9479" width="15.7109375" style="18" customWidth="1"/>
    <col min="9480" max="9720" width="9.140625" style="18" customWidth="1"/>
    <col min="9721" max="9721" width="8.5703125" style="18" customWidth="1"/>
    <col min="9722" max="9722" width="3.140625" style="18" customWidth="1"/>
    <col min="9723" max="9723" width="42.140625" style="18" customWidth="1"/>
    <col min="9724" max="9724" width="5.5703125" style="18" customWidth="1"/>
    <col min="9725" max="9725" width="7.42578125" style="18" customWidth="1"/>
    <col min="9726" max="9726" width="9" style="18" customWidth="1"/>
    <col min="9727" max="9727" width="13.28515625" style="18" customWidth="1"/>
    <col min="9728" max="9728" width="43.7109375" style="18"/>
    <col min="9729" max="9729" width="10.7109375" style="18" customWidth="1"/>
    <col min="9730" max="9730" width="3.28515625" style="18" customWidth="1"/>
    <col min="9731" max="9731" width="35.7109375" style="18" customWidth="1"/>
    <col min="9732" max="9732" width="3.28515625" style="18" customWidth="1"/>
    <col min="9733" max="9733" width="7.7109375" style="18" customWidth="1"/>
    <col min="9734" max="9734" width="10.7109375" style="18" customWidth="1"/>
    <col min="9735" max="9735" width="15.7109375" style="18" customWidth="1"/>
    <col min="9736" max="9976" width="9.140625" style="18" customWidth="1"/>
    <col min="9977" max="9977" width="8.5703125" style="18" customWidth="1"/>
    <col min="9978" max="9978" width="3.140625" style="18" customWidth="1"/>
    <col min="9979" max="9979" width="42.140625" style="18" customWidth="1"/>
    <col min="9980" max="9980" width="5.5703125" style="18" customWidth="1"/>
    <col min="9981" max="9981" width="7.42578125" style="18" customWidth="1"/>
    <col min="9982" max="9982" width="9" style="18" customWidth="1"/>
    <col min="9983" max="9983" width="13.28515625" style="18" customWidth="1"/>
    <col min="9984" max="9984" width="43.7109375" style="18"/>
    <col min="9985" max="9985" width="10.7109375" style="18" customWidth="1"/>
    <col min="9986" max="9986" width="3.28515625" style="18" customWidth="1"/>
    <col min="9987" max="9987" width="35.7109375" style="18" customWidth="1"/>
    <col min="9988" max="9988" width="3.28515625" style="18" customWidth="1"/>
    <col min="9989" max="9989" width="7.7109375" style="18" customWidth="1"/>
    <col min="9990" max="9990" width="10.7109375" style="18" customWidth="1"/>
    <col min="9991" max="9991" width="15.7109375" style="18" customWidth="1"/>
    <col min="9992" max="10232" width="9.140625" style="18" customWidth="1"/>
    <col min="10233" max="10233" width="8.5703125" style="18" customWidth="1"/>
    <col min="10234" max="10234" width="3.140625" style="18" customWidth="1"/>
    <col min="10235" max="10235" width="42.140625" style="18" customWidth="1"/>
    <col min="10236" max="10236" width="5.5703125" style="18" customWidth="1"/>
    <col min="10237" max="10237" width="7.42578125" style="18" customWidth="1"/>
    <col min="10238" max="10238" width="9" style="18" customWidth="1"/>
    <col min="10239" max="10239" width="13.28515625" style="18" customWidth="1"/>
    <col min="10240" max="10240" width="43.7109375" style="18"/>
    <col min="10241" max="10241" width="10.7109375" style="18" customWidth="1"/>
    <col min="10242" max="10242" width="3.28515625" style="18" customWidth="1"/>
    <col min="10243" max="10243" width="35.7109375" style="18" customWidth="1"/>
    <col min="10244" max="10244" width="3.28515625" style="18" customWidth="1"/>
    <col min="10245" max="10245" width="7.7109375" style="18" customWidth="1"/>
    <col min="10246" max="10246" width="10.7109375" style="18" customWidth="1"/>
    <col min="10247" max="10247" width="15.7109375" style="18" customWidth="1"/>
    <col min="10248" max="10488" width="9.140625" style="18" customWidth="1"/>
    <col min="10489" max="10489" width="8.5703125" style="18" customWidth="1"/>
    <col min="10490" max="10490" width="3.140625" style="18" customWidth="1"/>
    <col min="10491" max="10491" width="42.140625" style="18" customWidth="1"/>
    <col min="10492" max="10492" width="5.5703125" style="18" customWidth="1"/>
    <col min="10493" max="10493" width="7.42578125" style="18" customWidth="1"/>
    <col min="10494" max="10494" width="9" style="18" customWidth="1"/>
    <col min="10495" max="10495" width="13.28515625" style="18" customWidth="1"/>
    <col min="10496" max="10496" width="43.7109375" style="18"/>
    <col min="10497" max="10497" width="10.7109375" style="18" customWidth="1"/>
    <col min="10498" max="10498" width="3.28515625" style="18" customWidth="1"/>
    <col min="10499" max="10499" width="35.7109375" style="18" customWidth="1"/>
    <col min="10500" max="10500" width="3.28515625" style="18" customWidth="1"/>
    <col min="10501" max="10501" width="7.7109375" style="18" customWidth="1"/>
    <col min="10502" max="10502" width="10.7109375" style="18" customWidth="1"/>
    <col min="10503" max="10503" width="15.7109375" style="18" customWidth="1"/>
    <col min="10504" max="10744" width="9.140625" style="18" customWidth="1"/>
    <col min="10745" max="10745" width="8.5703125" style="18" customWidth="1"/>
    <col min="10746" max="10746" width="3.140625" style="18" customWidth="1"/>
    <col min="10747" max="10747" width="42.140625" style="18" customWidth="1"/>
    <col min="10748" max="10748" width="5.5703125" style="18" customWidth="1"/>
    <col min="10749" max="10749" width="7.42578125" style="18" customWidth="1"/>
    <col min="10750" max="10750" width="9" style="18" customWidth="1"/>
    <col min="10751" max="10751" width="13.28515625" style="18" customWidth="1"/>
    <col min="10752" max="10752" width="43.7109375" style="18"/>
    <col min="10753" max="10753" width="10.7109375" style="18" customWidth="1"/>
    <col min="10754" max="10754" width="3.28515625" style="18" customWidth="1"/>
    <col min="10755" max="10755" width="35.7109375" style="18" customWidth="1"/>
    <col min="10756" max="10756" width="3.28515625" style="18" customWidth="1"/>
    <col min="10757" max="10757" width="7.7109375" style="18" customWidth="1"/>
    <col min="10758" max="10758" width="10.7109375" style="18" customWidth="1"/>
    <col min="10759" max="10759" width="15.7109375" style="18" customWidth="1"/>
    <col min="10760" max="11000" width="9.140625" style="18" customWidth="1"/>
    <col min="11001" max="11001" width="8.5703125" style="18" customWidth="1"/>
    <col min="11002" max="11002" width="3.140625" style="18" customWidth="1"/>
    <col min="11003" max="11003" width="42.140625" style="18" customWidth="1"/>
    <col min="11004" max="11004" width="5.5703125" style="18" customWidth="1"/>
    <col min="11005" max="11005" width="7.42578125" style="18" customWidth="1"/>
    <col min="11006" max="11006" width="9" style="18" customWidth="1"/>
    <col min="11007" max="11007" width="13.28515625" style="18" customWidth="1"/>
    <col min="11008" max="11008" width="43.7109375" style="18"/>
    <col min="11009" max="11009" width="10.7109375" style="18" customWidth="1"/>
    <col min="11010" max="11010" width="3.28515625" style="18" customWidth="1"/>
    <col min="11011" max="11011" width="35.7109375" style="18" customWidth="1"/>
    <col min="11012" max="11012" width="3.28515625" style="18" customWidth="1"/>
    <col min="11013" max="11013" width="7.7109375" style="18" customWidth="1"/>
    <col min="11014" max="11014" width="10.7109375" style="18" customWidth="1"/>
    <col min="11015" max="11015" width="15.7109375" style="18" customWidth="1"/>
    <col min="11016" max="11256" width="9.140625" style="18" customWidth="1"/>
    <col min="11257" max="11257" width="8.5703125" style="18" customWidth="1"/>
    <col min="11258" max="11258" width="3.140625" style="18" customWidth="1"/>
    <col min="11259" max="11259" width="42.140625" style="18" customWidth="1"/>
    <col min="11260" max="11260" width="5.5703125" style="18" customWidth="1"/>
    <col min="11261" max="11261" width="7.42578125" style="18" customWidth="1"/>
    <col min="11262" max="11262" width="9" style="18" customWidth="1"/>
    <col min="11263" max="11263" width="13.28515625" style="18" customWidth="1"/>
    <col min="11264" max="11264" width="43.7109375" style="18"/>
    <col min="11265" max="11265" width="10.7109375" style="18" customWidth="1"/>
    <col min="11266" max="11266" width="3.28515625" style="18" customWidth="1"/>
    <col min="11267" max="11267" width="35.7109375" style="18" customWidth="1"/>
    <col min="11268" max="11268" width="3.28515625" style="18" customWidth="1"/>
    <col min="11269" max="11269" width="7.7109375" style="18" customWidth="1"/>
    <col min="11270" max="11270" width="10.7109375" style="18" customWidth="1"/>
    <col min="11271" max="11271" width="15.7109375" style="18" customWidth="1"/>
    <col min="11272" max="11512" width="9.140625" style="18" customWidth="1"/>
    <col min="11513" max="11513" width="8.5703125" style="18" customWidth="1"/>
    <col min="11514" max="11514" width="3.140625" style="18" customWidth="1"/>
    <col min="11515" max="11515" width="42.140625" style="18" customWidth="1"/>
    <col min="11516" max="11516" width="5.5703125" style="18" customWidth="1"/>
    <col min="11517" max="11517" width="7.42578125" style="18" customWidth="1"/>
    <col min="11518" max="11518" width="9" style="18" customWidth="1"/>
    <col min="11519" max="11519" width="13.28515625" style="18" customWidth="1"/>
    <col min="11520" max="11520" width="43.7109375" style="18"/>
    <col min="11521" max="11521" width="10.7109375" style="18" customWidth="1"/>
    <col min="11522" max="11522" width="3.28515625" style="18" customWidth="1"/>
    <col min="11523" max="11523" width="35.7109375" style="18" customWidth="1"/>
    <col min="11524" max="11524" width="3.28515625" style="18" customWidth="1"/>
    <col min="11525" max="11525" width="7.7109375" style="18" customWidth="1"/>
    <col min="11526" max="11526" width="10.7109375" style="18" customWidth="1"/>
    <col min="11527" max="11527" width="15.7109375" style="18" customWidth="1"/>
    <col min="11528" max="11768" width="9.140625" style="18" customWidth="1"/>
    <col min="11769" max="11769" width="8.5703125" style="18" customWidth="1"/>
    <col min="11770" max="11770" width="3.140625" style="18" customWidth="1"/>
    <col min="11771" max="11771" width="42.140625" style="18" customWidth="1"/>
    <col min="11772" max="11772" width="5.5703125" style="18" customWidth="1"/>
    <col min="11773" max="11773" width="7.42578125" style="18" customWidth="1"/>
    <col min="11774" max="11774" width="9" style="18" customWidth="1"/>
    <col min="11775" max="11775" width="13.28515625" style="18" customWidth="1"/>
    <col min="11776" max="11776" width="43.7109375" style="18"/>
    <col min="11777" max="11777" width="10.7109375" style="18" customWidth="1"/>
    <col min="11778" max="11778" width="3.28515625" style="18" customWidth="1"/>
    <col min="11779" max="11779" width="35.7109375" style="18" customWidth="1"/>
    <col min="11780" max="11780" width="3.28515625" style="18" customWidth="1"/>
    <col min="11781" max="11781" width="7.7109375" style="18" customWidth="1"/>
    <col min="11782" max="11782" width="10.7109375" style="18" customWidth="1"/>
    <col min="11783" max="11783" width="15.7109375" style="18" customWidth="1"/>
    <col min="11784" max="12024" width="9.140625" style="18" customWidth="1"/>
    <col min="12025" max="12025" width="8.5703125" style="18" customWidth="1"/>
    <col min="12026" max="12026" width="3.140625" style="18" customWidth="1"/>
    <col min="12027" max="12027" width="42.140625" style="18" customWidth="1"/>
    <col min="12028" max="12028" width="5.5703125" style="18" customWidth="1"/>
    <col min="12029" max="12029" width="7.42578125" style="18" customWidth="1"/>
    <col min="12030" max="12030" width="9" style="18" customWidth="1"/>
    <col min="12031" max="12031" width="13.28515625" style="18" customWidth="1"/>
    <col min="12032" max="12032" width="43.7109375" style="18"/>
    <col min="12033" max="12033" width="10.7109375" style="18" customWidth="1"/>
    <col min="12034" max="12034" width="3.28515625" style="18" customWidth="1"/>
    <col min="12035" max="12035" width="35.7109375" style="18" customWidth="1"/>
    <col min="12036" max="12036" width="3.28515625" style="18" customWidth="1"/>
    <col min="12037" max="12037" width="7.7109375" style="18" customWidth="1"/>
    <col min="12038" max="12038" width="10.7109375" style="18" customWidth="1"/>
    <col min="12039" max="12039" width="15.7109375" style="18" customWidth="1"/>
    <col min="12040" max="12280" width="9.140625" style="18" customWidth="1"/>
    <col min="12281" max="12281" width="8.5703125" style="18" customWidth="1"/>
    <col min="12282" max="12282" width="3.140625" style="18" customWidth="1"/>
    <col min="12283" max="12283" width="42.140625" style="18" customWidth="1"/>
    <col min="12284" max="12284" width="5.5703125" style="18" customWidth="1"/>
    <col min="12285" max="12285" width="7.42578125" style="18" customWidth="1"/>
    <col min="12286" max="12286" width="9" style="18" customWidth="1"/>
    <col min="12287" max="12287" width="13.28515625" style="18" customWidth="1"/>
    <col min="12288" max="12288" width="43.7109375" style="18"/>
    <col min="12289" max="12289" width="10.7109375" style="18" customWidth="1"/>
    <col min="12290" max="12290" width="3.28515625" style="18" customWidth="1"/>
    <col min="12291" max="12291" width="35.7109375" style="18" customWidth="1"/>
    <col min="12292" max="12292" width="3.28515625" style="18" customWidth="1"/>
    <col min="12293" max="12293" width="7.7109375" style="18" customWidth="1"/>
    <col min="12294" max="12294" width="10.7109375" style="18" customWidth="1"/>
    <col min="12295" max="12295" width="15.7109375" style="18" customWidth="1"/>
    <col min="12296" max="12536" width="9.140625" style="18" customWidth="1"/>
    <col min="12537" max="12537" width="8.5703125" style="18" customWidth="1"/>
    <col min="12538" max="12538" width="3.140625" style="18" customWidth="1"/>
    <col min="12539" max="12539" width="42.140625" style="18" customWidth="1"/>
    <col min="12540" max="12540" width="5.5703125" style="18" customWidth="1"/>
    <col min="12541" max="12541" width="7.42578125" style="18" customWidth="1"/>
    <col min="12542" max="12542" width="9" style="18" customWidth="1"/>
    <col min="12543" max="12543" width="13.28515625" style="18" customWidth="1"/>
    <col min="12544" max="12544" width="43.7109375" style="18"/>
    <col min="12545" max="12545" width="10.7109375" style="18" customWidth="1"/>
    <col min="12546" max="12546" width="3.28515625" style="18" customWidth="1"/>
    <col min="12547" max="12547" width="35.7109375" style="18" customWidth="1"/>
    <col min="12548" max="12548" width="3.28515625" style="18" customWidth="1"/>
    <col min="12549" max="12549" width="7.7109375" style="18" customWidth="1"/>
    <col min="12550" max="12550" width="10.7109375" style="18" customWidth="1"/>
    <col min="12551" max="12551" width="15.7109375" style="18" customWidth="1"/>
    <col min="12552" max="12792" width="9.140625" style="18" customWidth="1"/>
    <col min="12793" max="12793" width="8.5703125" style="18" customWidth="1"/>
    <col min="12794" max="12794" width="3.140625" style="18" customWidth="1"/>
    <col min="12795" max="12795" width="42.140625" style="18" customWidth="1"/>
    <col min="12796" max="12796" width="5.5703125" style="18" customWidth="1"/>
    <col min="12797" max="12797" width="7.42578125" style="18" customWidth="1"/>
    <col min="12798" max="12798" width="9" style="18" customWidth="1"/>
    <col min="12799" max="12799" width="13.28515625" style="18" customWidth="1"/>
    <col min="12800" max="12800" width="43.7109375" style="18"/>
    <col min="12801" max="12801" width="10.7109375" style="18" customWidth="1"/>
    <col min="12802" max="12802" width="3.28515625" style="18" customWidth="1"/>
    <col min="12803" max="12803" width="35.7109375" style="18" customWidth="1"/>
    <col min="12804" max="12804" width="3.28515625" style="18" customWidth="1"/>
    <col min="12805" max="12805" width="7.7109375" style="18" customWidth="1"/>
    <col min="12806" max="12806" width="10.7109375" style="18" customWidth="1"/>
    <col min="12807" max="12807" width="15.7109375" style="18" customWidth="1"/>
    <col min="12808" max="13048" width="9.140625" style="18" customWidth="1"/>
    <col min="13049" max="13049" width="8.5703125" style="18" customWidth="1"/>
    <col min="13050" max="13050" width="3.140625" style="18" customWidth="1"/>
    <col min="13051" max="13051" width="42.140625" style="18" customWidth="1"/>
    <col min="13052" max="13052" width="5.5703125" style="18" customWidth="1"/>
    <col min="13053" max="13053" width="7.42578125" style="18" customWidth="1"/>
    <col min="13054" max="13054" width="9" style="18" customWidth="1"/>
    <col min="13055" max="13055" width="13.28515625" style="18" customWidth="1"/>
    <col min="13056" max="13056" width="43.7109375" style="18"/>
    <col min="13057" max="13057" width="10.7109375" style="18" customWidth="1"/>
    <col min="13058" max="13058" width="3.28515625" style="18" customWidth="1"/>
    <col min="13059" max="13059" width="35.7109375" style="18" customWidth="1"/>
    <col min="13060" max="13060" width="3.28515625" style="18" customWidth="1"/>
    <col min="13061" max="13061" width="7.7109375" style="18" customWidth="1"/>
    <col min="13062" max="13062" width="10.7109375" style="18" customWidth="1"/>
    <col min="13063" max="13063" width="15.7109375" style="18" customWidth="1"/>
    <col min="13064" max="13304" width="9.140625" style="18" customWidth="1"/>
    <col min="13305" max="13305" width="8.5703125" style="18" customWidth="1"/>
    <col min="13306" max="13306" width="3.140625" style="18" customWidth="1"/>
    <col min="13307" max="13307" width="42.140625" style="18" customWidth="1"/>
    <col min="13308" max="13308" width="5.5703125" style="18" customWidth="1"/>
    <col min="13309" max="13309" width="7.42578125" style="18" customWidth="1"/>
    <col min="13310" max="13310" width="9" style="18" customWidth="1"/>
    <col min="13311" max="13311" width="13.28515625" style="18" customWidth="1"/>
    <col min="13312" max="13312" width="43.7109375" style="18"/>
    <col min="13313" max="13313" width="10.7109375" style="18" customWidth="1"/>
    <col min="13314" max="13314" width="3.28515625" style="18" customWidth="1"/>
    <col min="13315" max="13315" width="35.7109375" style="18" customWidth="1"/>
    <col min="13316" max="13316" width="3.28515625" style="18" customWidth="1"/>
    <col min="13317" max="13317" width="7.7109375" style="18" customWidth="1"/>
    <col min="13318" max="13318" width="10.7109375" style="18" customWidth="1"/>
    <col min="13319" max="13319" width="15.7109375" style="18" customWidth="1"/>
    <col min="13320" max="13560" width="9.140625" style="18" customWidth="1"/>
    <col min="13561" max="13561" width="8.5703125" style="18" customWidth="1"/>
    <col min="13562" max="13562" width="3.140625" style="18" customWidth="1"/>
    <col min="13563" max="13563" width="42.140625" style="18" customWidth="1"/>
    <col min="13564" max="13564" width="5.5703125" style="18" customWidth="1"/>
    <col min="13565" max="13565" width="7.42578125" style="18" customWidth="1"/>
    <col min="13566" max="13566" width="9" style="18" customWidth="1"/>
    <col min="13567" max="13567" width="13.28515625" style="18" customWidth="1"/>
    <col min="13568" max="13568" width="43.7109375" style="18"/>
    <col min="13569" max="13569" width="10.7109375" style="18" customWidth="1"/>
    <col min="13570" max="13570" width="3.28515625" style="18" customWidth="1"/>
    <col min="13571" max="13571" width="35.7109375" style="18" customWidth="1"/>
    <col min="13572" max="13572" width="3.28515625" style="18" customWidth="1"/>
    <col min="13573" max="13573" width="7.7109375" style="18" customWidth="1"/>
    <col min="13574" max="13574" width="10.7109375" style="18" customWidth="1"/>
    <col min="13575" max="13575" width="15.7109375" style="18" customWidth="1"/>
    <col min="13576" max="13816" width="9.140625" style="18" customWidth="1"/>
    <col min="13817" max="13817" width="8.5703125" style="18" customWidth="1"/>
    <col min="13818" max="13818" width="3.140625" style="18" customWidth="1"/>
    <col min="13819" max="13819" width="42.140625" style="18" customWidth="1"/>
    <col min="13820" max="13820" width="5.5703125" style="18" customWidth="1"/>
    <col min="13821" max="13821" width="7.42578125" style="18" customWidth="1"/>
    <col min="13822" max="13822" width="9" style="18" customWidth="1"/>
    <col min="13823" max="13823" width="13.28515625" style="18" customWidth="1"/>
    <col min="13824" max="13824" width="43.7109375" style="18"/>
    <col min="13825" max="13825" width="10.7109375" style="18" customWidth="1"/>
    <col min="13826" max="13826" width="3.28515625" style="18" customWidth="1"/>
    <col min="13827" max="13827" width="35.7109375" style="18" customWidth="1"/>
    <col min="13828" max="13828" width="3.28515625" style="18" customWidth="1"/>
    <col min="13829" max="13829" width="7.7109375" style="18" customWidth="1"/>
    <col min="13830" max="13830" width="10.7109375" style="18" customWidth="1"/>
    <col min="13831" max="13831" width="15.7109375" style="18" customWidth="1"/>
    <col min="13832" max="14072" width="9.140625" style="18" customWidth="1"/>
    <col min="14073" max="14073" width="8.5703125" style="18" customWidth="1"/>
    <col min="14074" max="14074" width="3.140625" style="18" customWidth="1"/>
    <col min="14075" max="14075" width="42.140625" style="18" customWidth="1"/>
    <col min="14076" max="14076" width="5.5703125" style="18" customWidth="1"/>
    <col min="14077" max="14077" width="7.42578125" style="18" customWidth="1"/>
    <col min="14078" max="14078" width="9" style="18" customWidth="1"/>
    <col min="14079" max="14079" width="13.28515625" style="18" customWidth="1"/>
    <col min="14080" max="14080" width="43.7109375" style="18"/>
    <col min="14081" max="14081" width="10.7109375" style="18" customWidth="1"/>
    <col min="14082" max="14082" width="3.28515625" style="18" customWidth="1"/>
    <col min="14083" max="14083" width="35.7109375" style="18" customWidth="1"/>
    <col min="14084" max="14084" width="3.28515625" style="18" customWidth="1"/>
    <col min="14085" max="14085" width="7.7109375" style="18" customWidth="1"/>
    <col min="14086" max="14086" width="10.7109375" style="18" customWidth="1"/>
    <col min="14087" max="14087" width="15.7109375" style="18" customWidth="1"/>
    <col min="14088" max="14328" width="9.140625" style="18" customWidth="1"/>
    <col min="14329" max="14329" width="8.5703125" style="18" customWidth="1"/>
    <col min="14330" max="14330" width="3.140625" style="18" customWidth="1"/>
    <col min="14331" max="14331" width="42.140625" style="18" customWidth="1"/>
    <col min="14332" max="14332" width="5.5703125" style="18" customWidth="1"/>
    <col min="14333" max="14333" width="7.42578125" style="18" customWidth="1"/>
    <col min="14334" max="14334" width="9" style="18" customWidth="1"/>
    <col min="14335" max="14335" width="13.28515625" style="18" customWidth="1"/>
    <col min="14336" max="14336" width="43.7109375" style="18"/>
    <col min="14337" max="14337" width="10.7109375" style="18" customWidth="1"/>
    <col min="14338" max="14338" width="3.28515625" style="18" customWidth="1"/>
    <col min="14339" max="14339" width="35.7109375" style="18" customWidth="1"/>
    <col min="14340" max="14340" width="3.28515625" style="18" customWidth="1"/>
    <col min="14341" max="14341" width="7.7109375" style="18" customWidth="1"/>
    <col min="14342" max="14342" width="10.7109375" style="18" customWidth="1"/>
    <col min="14343" max="14343" width="15.7109375" style="18" customWidth="1"/>
    <col min="14344" max="14584" width="9.140625" style="18" customWidth="1"/>
    <col min="14585" max="14585" width="8.5703125" style="18" customWidth="1"/>
    <col min="14586" max="14586" width="3.140625" style="18" customWidth="1"/>
    <col min="14587" max="14587" width="42.140625" style="18" customWidth="1"/>
    <col min="14588" max="14588" width="5.5703125" style="18" customWidth="1"/>
    <col min="14589" max="14589" width="7.42578125" style="18" customWidth="1"/>
    <col min="14590" max="14590" width="9" style="18" customWidth="1"/>
    <col min="14591" max="14591" width="13.28515625" style="18" customWidth="1"/>
    <col min="14592" max="14592" width="43.7109375" style="18"/>
    <col min="14593" max="14593" width="10.7109375" style="18" customWidth="1"/>
    <col min="14594" max="14594" width="3.28515625" style="18" customWidth="1"/>
    <col min="14595" max="14595" width="35.7109375" style="18" customWidth="1"/>
    <col min="14596" max="14596" width="3.28515625" style="18" customWidth="1"/>
    <col min="14597" max="14597" width="7.7109375" style="18" customWidth="1"/>
    <col min="14598" max="14598" width="10.7109375" style="18" customWidth="1"/>
    <col min="14599" max="14599" width="15.7109375" style="18" customWidth="1"/>
    <col min="14600" max="14840" width="9.140625" style="18" customWidth="1"/>
    <col min="14841" max="14841" width="8.5703125" style="18" customWidth="1"/>
    <col min="14842" max="14842" width="3.140625" style="18" customWidth="1"/>
    <col min="14843" max="14843" width="42.140625" style="18" customWidth="1"/>
    <col min="14844" max="14844" width="5.5703125" style="18" customWidth="1"/>
    <col min="14845" max="14845" width="7.42578125" style="18" customWidth="1"/>
    <col min="14846" max="14846" width="9" style="18" customWidth="1"/>
    <col min="14847" max="14847" width="13.28515625" style="18" customWidth="1"/>
    <col min="14848" max="14848" width="43.7109375" style="18"/>
    <col min="14849" max="14849" width="10.7109375" style="18" customWidth="1"/>
    <col min="14850" max="14850" width="3.28515625" style="18" customWidth="1"/>
    <col min="14851" max="14851" width="35.7109375" style="18" customWidth="1"/>
    <col min="14852" max="14852" width="3.28515625" style="18" customWidth="1"/>
    <col min="14853" max="14853" width="7.7109375" style="18" customWidth="1"/>
    <col min="14854" max="14854" width="10.7109375" style="18" customWidth="1"/>
    <col min="14855" max="14855" width="15.7109375" style="18" customWidth="1"/>
    <col min="14856" max="15096" width="9.140625" style="18" customWidth="1"/>
    <col min="15097" max="15097" width="8.5703125" style="18" customWidth="1"/>
    <col min="15098" max="15098" width="3.140625" style="18" customWidth="1"/>
    <col min="15099" max="15099" width="42.140625" style="18" customWidth="1"/>
    <col min="15100" max="15100" width="5.5703125" style="18" customWidth="1"/>
    <col min="15101" max="15101" width="7.42578125" style="18" customWidth="1"/>
    <col min="15102" max="15102" width="9" style="18" customWidth="1"/>
    <col min="15103" max="15103" width="13.28515625" style="18" customWidth="1"/>
    <col min="15104" max="15104" width="43.7109375" style="18"/>
    <col min="15105" max="15105" width="10.7109375" style="18" customWidth="1"/>
    <col min="15106" max="15106" width="3.28515625" style="18" customWidth="1"/>
    <col min="15107" max="15107" width="35.7109375" style="18" customWidth="1"/>
    <col min="15108" max="15108" width="3.28515625" style="18" customWidth="1"/>
    <col min="15109" max="15109" width="7.7109375" style="18" customWidth="1"/>
    <col min="15110" max="15110" width="10.7109375" style="18" customWidth="1"/>
    <col min="15111" max="15111" width="15.7109375" style="18" customWidth="1"/>
    <col min="15112" max="15352" width="9.140625" style="18" customWidth="1"/>
    <col min="15353" max="15353" width="8.5703125" style="18" customWidth="1"/>
    <col min="15354" max="15354" width="3.140625" style="18" customWidth="1"/>
    <col min="15355" max="15355" width="42.140625" style="18" customWidth="1"/>
    <col min="15356" max="15356" width="5.5703125" style="18" customWidth="1"/>
    <col min="15357" max="15357" width="7.42578125" style="18" customWidth="1"/>
    <col min="15358" max="15358" width="9" style="18" customWidth="1"/>
    <col min="15359" max="15359" width="13.28515625" style="18" customWidth="1"/>
    <col min="15360" max="15360" width="43.7109375" style="18"/>
    <col min="15361" max="15361" width="10.7109375" style="18" customWidth="1"/>
    <col min="15362" max="15362" width="3.28515625" style="18" customWidth="1"/>
    <col min="15363" max="15363" width="35.7109375" style="18" customWidth="1"/>
    <col min="15364" max="15364" width="3.28515625" style="18" customWidth="1"/>
    <col min="15365" max="15365" width="7.7109375" style="18" customWidth="1"/>
    <col min="15366" max="15366" width="10.7109375" style="18" customWidth="1"/>
    <col min="15367" max="15367" width="15.7109375" style="18" customWidth="1"/>
    <col min="15368" max="15608" width="9.140625" style="18" customWidth="1"/>
    <col min="15609" max="15609" width="8.5703125" style="18" customWidth="1"/>
    <col min="15610" max="15610" width="3.140625" style="18" customWidth="1"/>
    <col min="15611" max="15611" width="42.140625" style="18" customWidth="1"/>
    <col min="15612" max="15612" width="5.5703125" style="18" customWidth="1"/>
    <col min="15613" max="15613" width="7.42578125" style="18" customWidth="1"/>
    <col min="15614" max="15614" width="9" style="18" customWidth="1"/>
    <col min="15615" max="15615" width="13.28515625" style="18" customWidth="1"/>
    <col min="15616" max="15616" width="43.7109375" style="18"/>
    <col min="15617" max="15617" width="10.7109375" style="18" customWidth="1"/>
    <col min="15618" max="15618" width="3.28515625" style="18" customWidth="1"/>
    <col min="15619" max="15619" width="35.7109375" style="18" customWidth="1"/>
    <col min="15620" max="15620" width="3.28515625" style="18" customWidth="1"/>
    <col min="15621" max="15621" width="7.7109375" style="18" customWidth="1"/>
    <col min="15622" max="15622" width="10.7109375" style="18" customWidth="1"/>
    <col min="15623" max="15623" width="15.7109375" style="18" customWidth="1"/>
    <col min="15624" max="15864" width="9.140625" style="18" customWidth="1"/>
    <col min="15865" max="15865" width="8.5703125" style="18" customWidth="1"/>
    <col min="15866" max="15866" width="3.140625" style="18" customWidth="1"/>
    <col min="15867" max="15867" width="42.140625" style="18" customWidth="1"/>
    <col min="15868" max="15868" width="5.5703125" style="18" customWidth="1"/>
    <col min="15869" max="15869" width="7.42578125" style="18" customWidth="1"/>
    <col min="15870" max="15870" width="9" style="18" customWidth="1"/>
    <col min="15871" max="15871" width="13.28515625" style="18" customWidth="1"/>
    <col min="15872" max="15872" width="43.7109375" style="18"/>
    <col min="15873" max="15873" width="10.7109375" style="18" customWidth="1"/>
    <col min="15874" max="15874" width="3.28515625" style="18" customWidth="1"/>
    <col min="15875" max="15875" width="35.7109375" style="18" customWidth="1"/>
    <col min="15876" max="15876" width="3.28515625" style="18" customWidth="1"/>
    <col min="15877" max="15877" width="7.7109375" style="18" customWidth="1"/>
    <col min="15878" max="15878" width="10.7109375" style="18" customWidth="1"/>
    <col min="15879" max="15879" width="15.7109375" style="18" customWidth="1"/>
    <col min="15880" max="16120" width="9.140625" style="18" customWidth="1"/>
    <col min="16121" max="16121" width="8.5703125" style="18" customWidth="1"/>
    <col min="16122" max="16122" width="3.140625" style="18" customWidth="1"/>
    <col min="16123" max="16123" width="42.140625" style="18" customWidth="1"/>
    <col min="16124" max="16124" width="5.5703125" style="18" customWidth="1"/>
    <col min="16125" max="16125" width="7.42578125" style="18" customWidth="1"/>
    <col min="16126" max="16126" width="9" style="18" customWidth="1"/>
    <col min="16127" max="16127" width="13.28515625" style="18" customWidth="1"/>
    <col min="16128" max="16128" width="43.7109375" style="18"/>
    <col min="16129" max="16129" width="10.7109375" style="18" customWidth="1"/>
    <col min="16130" max="16130" width="3.28515625" style="18" customWidth="1"/>
    <col min="16131" max="16131" width="35.7109375" style="18" customWidth="1"/>
    <col min="16132" max="16132" width="3.28515625" style="18" customWidth="1"/>
    <col min="16133" max="16133" width="7.7109375" style="18" customWidth="1"/>
    <col min="16134" max="16134" width="10.7109375" style="18" customWidth="1"/>
    <col min="16135" max="16135" width="15.7109375" style="18" customWidth="1"/>
    <col min="16136" max="16376" width="9.140625" style="18" customWidth="1"/>
    <col min="16377" max="16377" width="8.5703125" style="18" customWidth="1"/>
    <col min="16378" max="16378" width="3.140625" style="18" customWidth="1"/>
    <col min="16379" max="16379" width="42.140625" style="18" customWidth="1"/>
    <col min="16380" max="16380" width="5.5703125" style="18" customWidth="1"/>
    <col min="16381" max="16381" width="7.42578125" style="18" customWidth="1"/>
    <col min="16382" max="16382" width="9" style="18" customWidth="1"/>
    <col min="16383" max="16383" width="13.28515625" style="18" customWidth="1"/>
    <col min="16384" max="16384" width="43.7109375" style="18"/>
  </cols>
  <sheetData>
    <row r="1" spans="1:13" s="27" customFormat="1" ht="18">
      <c r="A1" s="25"/>
      <c r="B1" s="261"/>
      <c r="C1" s="261"/>
      <c r="D1" s="261"/>
      <c r="E1" s="261"/>
      <c r="F1" s="261"/>
      <c r="G1" s="261"/>
    </row>
    <row r="2" spans="1:13" s="27" customFormat="1" ht="18">
      <c r="A2" s="25"/>
      <c r="B2" s="305" t="s">
        <v>394</v>
      </c>
      <c r="C2" s="293"/>
      <c r="D2" s="293"/>
      <c r="E2" s="293"/>
      <c r="F2" s="293"/>
      <c r="G2" s="293"/>
    </row>
    <row r="3" spans="1:13" s="27" customFormat="1" ht="18">
      <c r="A3" s="25"/>
      <c r="B3" s="294" t="s">
        <v>530</v>
      </c>
      <c r="C3" s="295"/>
      <c r="D3" s="293"/>
      <c r="E3" s="293"/>
      <c r="F3" s="293"/>
      <c r="G3" s="296"/>
    </row>
    <row r="4" spans="1:13" s="27" customFormat="1" ht="18">
      <c r="A4" s="25"/>
      <c r="B4" s="293"/>
      <c r="C4" s="293"/>
      <c r="D4" s="293"/>
      <c r="E4" s="293"/>
      <c r="F4" s="293"/>
      <c r="G4" s="297"/>
    </row>
    <row r="5" spans="1:13" s="27" customFormat="1" ht="18">
      <c r="A5" s="25"/>
      <c r="B5" s="298" t="s">
        <v>689</v>
      </c>
      <c r="C5" s="295" t="s">
        <v>531</v>
      </c>
      <c r="D5" s="293"/>
      <c r="E5" s="293"/>
      <c r="F5" s="293"/>
      <c r="G5" s="311">
        <f>G144</f>
        <v>0</v>
      </c>
    </row>
    <row r="6" spans="1:13" s="27" customFormat="1" ht="18">
      <c r="A6" s="25"/>
      <c r="B6" s="298" t="s">
        <v>690</v>
      </c>
      <c r="C6" s="295" t="s">
        <v>532</v>
      </c>
      <c r="D6" s="293"/>
      <c r="E6" s="293"/>
      <c r="F6" s="293"/>
      <c r="G6" s="311">
        <f>G226</f>
        <v>0</v>
      </c>
    </row>
    <row r="7" spans="1:13" s="27" customFormat="1" ht="18">
      <c r="A7" s="25"/>
      <c r="B7" s="306"/>
      <c r="C7" s="307" t="s">
        <v>533</v>
      </c>
      <c r="D7" s="307"/>
      <c r="E7" s="307"/>
      <c r="F7" s="307"/>
      <c r="G7" s="312">
        <f>SUM(G5:G6)</f>
        <v>0</v>
      </c>
    </row>
    <row r="8" spans="1:13" ht="16.5">
      <c r="B8" s="299"/>
      <c r="C8" s="300"/>
      <c r="D8" s="301"/>
      <c r="E8" s="302"/>
      <c r="F8" s="303"/>
      <c r="G8" s="304"/>
      <c r="H8" s="192"/>
    </row>
    <row r="9" spans="1:13" ht="18">
      <c r="B9" s="298" t="s">
        <v>689</v>
      </c>
      <c r="C9" s="295" t="s">
        <v>534</v>
      </c>
      <c r="D9" s="301"/>
      <c r="E9" s="302"/>
      <c r="F9" s="303"/>
      <c r="G9" s="304"/>
      <c r="H9" s="192"/>
      <c r="I9" s="131"/>
    </row>
    <row r="10" spans="1:13">
      <c r="C10" s="18"/>
      <c r="D10" s="262"/>
      <c r="E10" s="263"/>
      <c r="F10" s="50"/>
      <c r="G10" s="51"/>
      <c r="H10" s="192"/>
    </row>
    <row r="11" spans="1:13" ht="15.75">
      <c r="A11" s="264"/>
      <c r="B11" s="265" t="s">
        <v>691</v>
      </c>
      <c r="C11" s="266" t="s">
        <v>32</v>
      </c>
      <c r="G11" s="11"/>
      <c r="H11" s="192"/>
      <c r="I11" s="12"/>
    </row>
    <row r="12" spans="1:13" s="20" customFormat="1" ht="14.25" thickBot="1">
      <c r="A12" s="18"/>
      <c r="B12" s="66"/>
      <c r="C12" s="7" t="s">
        <v>25</v>
      </c>
      <c r="D12" s="8" t="s">
        <v>2</v>
      </c>
      <c r="E12" s="9" t="s">
        <v>3</v>
      </c>
      <c r="F12" s="9" t="s">
        <v>4</v>
      </c>
      <c r="G12" s="9" t="s">
        <v>20</v>
      </c>
      <c r="H12" s="193"/>
      <c r="M12" s="20" t="s">
        <v>0</v>
      </c>
    </row>
    <row r="13" spans="1:13" s="20" customFormat="1" ht="25.5">
      <c r="A13" s="21"/>
      <c r="B13" s="61">
        <v>1</v>
      </c>
      <c r="C13" s="34" t="s">
        <v>27</v>
      </c>
      <c r="D13" s="14" t="s">
        <v>7</v>
      </c>
      <c r="E13" s="24">
        <v>721</v>
      </c>
      <c r="F13" s="15"/>
      <c r="G13" s="58">
        <f t="shared" ref="G13:G22" si="0">E13*F13</f>
        <v>0</v>
      </c>
      <c r="H13" s="193"/>
      <c r="J13" s="20" t="s">
        <v>0</v>
      </c>
      <c r="L13" s="20" t="s">
        <v>0</v>
      </c>
    </row>
    <row r="14" spans="1:13" s="20" customFormat="1" ht="25.5">
      <c r="A14" s="21"/>
      <c r="B14" s="61">
        <v>2</v>
      </c>
      <c r="C14" s="34" t="s">
        <v>28</v>
      </c>
      <c r="D14" s="14" t="s">
        <v>6</v>
      </c>
      <c r="E14" s="24">
        <v>29</v>
      </c>
      <c r="F14" s="15"/>
      <c r="G14" s="58">
        <f t="shared" si="0"/>
        <v>0</v>
      </c>
      <c r="H14" s="193"/>
      <c r="J14" s="20" t="s">
        <v>0</v>
      </c>
    </row>
    <row r="15" spans="1:13" s="20" customFormat="1" ht="25.5">
      <c r="A15" s="21"/>
      <c r="B15" s="61">
        <v>3</v>
      </c>
      <c r="C15" s="34" t="s">
        <v>29</v>
      </c>
      <c r="D15" s="14" t="s">
        <v>6</v>
      </c>
      <c r="E15" s="24">
        <v>29</v>
      </c>
      <c r="F15" s="15"/>
      <c r="G15" s="58">
        <f t="shared" si="0"/>
        <v>0</v>
      </c>
      <c r="H15" s="193"/>
      <c r="J15" s="20" t="s">
        <v>0</v>
      </c>
    </row>
    <row r="16" spans="1:13" s="20" customFormat="1" ht="25.5">
      <c r="A16" s="21"/>
      <c r="B16" s="61">
        <v>4</v>
      </c>
      <c r="C16" s="34" t="s">
        <v>104</v>
      </c>
      <c r="D16" s="14" t="s">
        <v>30</v>
      </c>
      <c r="E16" s="24">
        <v>1360</v>
      </c>
      <c r="F16" s="15"/>
      <c r="G16" s="58">
        <f t="shared" si="0"/>
        <v>0</v>
      </c>
      <c r="H16" s="193"/>
    </row>
    <row r="17" spans="1:11" s="20" customFormat="1" ht="38.25">
      <c r="A17" s="21"/>
      <c r="B17" s="61">
        <v>5</v>
      </c>
      <c r="C17" s="13" t="s">
        <v>105</v>
      </c>
      <c r="D17" s="14" t="s">
        <v>688</v>
      </c>
      <c r="E17" s="24">
        <v>1340</v>
      </c>
      <c r="F17" s="15"/>
      <c r="G17" s="58">
        <f t="shared" si="0"/>
        <v>0</v>
      </c>
      <c r="H17" s="193"/>
    </row>
    <row r="18" spans="1:11" s="20" customFormat="1" ht="25.5">
      <c r="A18" s="21"/>
      <c r="B18" s="61">
        <v>6</v>
      </c>
      <c r="C18" s="34" t="s">
        <v>106</v>
      </c>
      <c r="D18" s="14" t="s">
        <v>7</v>
      </c>
      <c r="E18" s="24">
        <v>284</v>
      </c>
      <c r="F18" s="15"/>
      <c r="G18" s="58">
        <f t="shared" si="0"/>
        <v>0</v>
      </c>
      <c r="H18" s="193"/>
    </row>
    <row r="19" spans="1:11" s="20" customFormat="1" ht="25.5">
      <c r="A19" s="21"/>
      <c r="B19" s="61">
        <v>6</v>
      </c>
      <c r="C19" s="34" t="s">
        <v>107</v>
      </c>
      <c r="D19" s="14" t="s">
        <v>7</v>
      </c>
      <c r="E19" s="24">
        <v>78</v>
      </c>
      <c r="F19" s="15"/>
      <c r="G19" s="58">
        <f t="shared" si="0"/>
        <v>0</v>
      </c>
      <c r="H19" s="193"/>
    </row>
    <row r="20" spans="1:11" s="20" customFormat="1" ht="38.25">
      <c r="A20" s="21"/>
      <c r="B20" s="61">
        <v>7</v>
      </c>
      <c r="C20" s="34" t="s">
        <v>63</v>
      </c>
      <c r="D20" s="14" t="s">
        <v>6</v>
      </c>
      <c r="E20" s="24">
        <v>36</v>
      </c>
      <c r="F20" s="15"/>
      <c r="G20" s="58">
        <f t="shared" si="0"/>
        <v>0</v>
      </c>
      <c r="H20" s="193"/>
    </row>
    <row r="21" spans="1:11" s="20" customFormat="1" ht="51">
      <c r="A21" s="21"/>
      <c r="B21" s="61">
        <v>8</v>
      </c>
      <c r="C21" s="34" t="s">
        <v>535</v>
      </c>
      <c r="D21" s="14" t="s">
        <v>6</v>
      </c>
      <c r="E21" s="24">
        <v>20</v>
      </c>
      <c r="F21" s="15"/>
      <c r="G21" s="58">
        <f t="shared" si="0"/>
        <v>0</v>
      </c>
      <c r="H21" s="193"/>
      <c r="K21" s="20" t="s">
        <v>0</v>
      </c>
    </row>
    <row r="22" spans="1:11" s="20" customFormat="1" ht="51.75" thickBot="1">
      <c r="A22" s="21"/>
      <c r="B22" s="61">
        <v>9</v>
      </c>
      <c r="C22" s="34" t="s">
        <v>536</v>
      </c>
      <c r="D22" s="14" t="s">
        <v>6</v>
      </c>
      <c r="E22" s="24">
        <v>16</v>
      </c>
      <c r="F22" s="15"/>
      <c r="G22" s="58">
        <f t="shared" si="0"/>
        <v>0</v>
      </c>
      <c r="H22" s="193"/>
      <c r="I22" s="20" t="s">
        <v>0</v>
      </c>
    </row>
    <row r="23" spans="1:11" s="28" customFormat="1">
      <c r="A23" s="17"/>
      <c r="B23" s="67"/>
      <c r="C23" s="54" t="str">
        <f>CONCATENATE(A11," ",C11," - SKUPAJ:")</f>
        <v xml:space="preserve"> PRIPRAVLJALNA DELA - SKUPAJ:</v>
      </c>
      <c r="D23" s="54"/>
      <c r="E23" s="57"/>
      <c r="F23" s="55"/>
      <c r="G23" s="56">
        <f>SUM(G13:G22)</f>
        <v>0</v>
      </c>
      <c r="H23" s="194"/>
    </row>
    <row r="24" spans="1:11" s="28" customFormat="1">
      <c r="A24" s="29"/>
      <c r="B24" s="68"/>
      <c r="C24" s="90"/>
      <c r="D24" s="90"/>
      <c r="E24" s="91"/>
      <c r="F24" s="92"/>
      <c r="G24" s="93"/>
      <c r="H24" s="194"/>
    </row>
    <row r="25" spans="1:11">
      <c r="A25" s="264"/>
      <c r="B25" s="265" t="s">
        <v>692</v>
      </c>
      <c r="C25" s="266" t="s">
        <v>9</v>
      </c>
      <c r="F25" s="33"/>
      <c r="G25" s="11"/>
      <c r="H25" s="192"/>
    </row>
    <row r="26" spans="1:11" ht="13.5" thickBot="1">
      <c r="A26" s="18"/>
      <c r="B26" s="66"/>
      <c r="C26" s="7" t="s">
        <v>25</v>
      </c>
      <c r="D26" s="8" t="s">
        <v>2</v>
      </c>
      <c r="E26" s="9" t="s">
        <v>3</v>
      </c>
      <c r="F26" s="9" t="s">
        <v>4</v>
      </c>
      <c r="G26" s="9" t="s">
        <v>20</v>
      </c>
      <c r="H26" s="192"/>
    </row>
    <row r="27" spans="1:11" s="20" customFormat="1" ht="13.5">
      <c r="A27" s="21"/>
      <c r="B27" s="267"/>
      <c r="C27" s="268" t="s">
        <v>64</v>
      </c>
      <c r="D27" s="269"/>
      <c r="E27" s="269"/>
      <c r="F27" s="269"/>
      <c r="G27" s="270"/>
      <c r="H27" s="195"/>
    </row>
    <row r="28" spans="1:11" s="20" customFormat="1" ht="63.75">
      <c r="A28" s="21"/>
      <c r="B28" s="267"/>
      <c r="C28" s="196" t="s">
        <v>65</v>
      </c>
      <c r="D28" s="271"/>
      <c r="E28" s="271"/>
      <c r="F28" s="271"/>
      <c r="G28" s="272"/>
      <c r="H28" s="197"/>
    </row>
    <row r="29" spans="1:11" s="20" customFormat="1" ht="25.5">
      <c r="A29" s="21"/>
      <c r="B29" s="61">
        <v>1</v>
      </c>
      <c r="C29" s="34" t="s">
        <v>31</v>
      </c>
      <c r="D29" s="14" t="s">
        <v>15</v>
      </c>
      <c r="E29" s="24">
        <v>60</v>
      </c>
      <c r="F29" s="15"/>
      <c r="G29" s="58">
        <f t="shared" ref="G29:G41" si="1">E29*F29</f>
        <v>0</v>
      </c>
      <c r="H29" s="198"/>
    </row>
    <row r="30" spans="1:11" s="20" customFormat="1" ht="51">
      <c r="A30" s="21"/>
      <c r="B30" s="61">
        <v>2</v>
      </c>
      <c r="C30" s="34" t="s">
        <v>108</v>
      </c>
      <c r="D30" s="14" t="s">
        <v>10</v>
      </c>
      <c r="E30" s="24">
        <v>192</v>
      </c>
      <c r="F30" s="15"/>
      <c r="G30" s="16">
        <f t="shared" si="1"/>
        <v>0</v>
      </c>
      <c r="H30" s="193"/>
    </row>
    <row r="31" spans="1:11" s="20" customFormat="1" ht="38.25">
      <c r="A31" s="21"/>
      <c r="B31" s="61">
        <v>3</v>
      </c>
      <c r="C31" s="34" t="s">
        <v>109</v>
      </c>
      <c r="D31" s="14" t="s">
        <v>10</v>
      </c>
      <c r="E31" s="24">
        <v>1340</v>
      </c>
      <c r="F31" s="15"/>
      <c r="G31" s="16">
        <f t="shared" si="1"/>
        <v>0</v>
      </c>
      <c r="H31" s="193"/>
    </row>
    <row r="32" spans="1:11" s="20" customFormat="1" ht="51">
      <c r="A32" s="21"/>
      <c r="B32" s="61">
        <v>4</v>
      </c>
      <c r="C32" s="34" t="s">
        <v>110</v>
      </c>
      <c r="D32" s="14" t="s">
        <v>10</v>
      </c>
      <c r="E32" s="24">
        <v>35</v>
      </c>
      <c r="F32" s="15"/>
      <c r="G32" s="16">
        <f t="shared" si="1"/>
        <v>0</v>
      </c>
      <c r="H32" s="193"/>
    </row>
    <row r="33" spans="1:8" s="20" customFormat="1" ht="38.25">
      <c r="A33" s="21"/>
      <c r="B33" s="61">
        <v>5</v>
      </c>
      <c r="C33" s="34" t="s">
        <v>33</v>
      </c>
      <c r="D33" s="14" t="s">
        <v>10</v>
      </c>
      <c r="E33" s="24">
        <v>30</v>
      </c>
      <c r="F33" s="15"/>
      <c r="G33" s="16">
        <f t="shared" si="1"/>
        <v>0</v>
      </c>
      <c r="H33" s="193"/>
    </row>
    <row r="34" spans="1:8" s="20" customFormat="1" ht="25.5">
      <c r="A34" s="21"/>
      <c r="B34" s="61">
        <v>6</v>
      </c>
      <c r="C34" s="34" t="s">
        <v>34</v>
      </c>
      <c r="D34" s="14" t="s">
        <v>8</v>
      </c>
      <c r="E34" s="24">
        <v>920</v>
      </c>
      <c r="F34" s="15"/>
      <c r="G34" s="16">
        <f t="shared" si="1"/>
        <v>0</v>
      </c>
      <c r="H34" s="193"/>
    </row>
    <row r="35" spans="1:8" s="20" customFormat="1" ht="38.25">
      <c r="A35" s="21"/>
      <c r="B35" s="61">
        <v>7</v>
      </c>
      <c r="C35" s="34" t="s">
        <v>111</v>
      </c>
      <c r="D35" s="14" t="s">
        <v>7</v>
      </c>
      <c r="E35" s="24">
        <v>45</v>
      </c>
      <c r="F35" s="15"/>
      <c r="G35" s="16">
        <f t="shared" si="1"/>
        <v>0</v>
      </c>
      <c r="H35" s="193"/>
    </row>
    <row r="36" spans="1:8" s="20" customFormat="1" ht="63.75">
      <c r="A36" s="21"/>
      <c r="B36" s="61">
        <v>8</v>
      </c>
      <c r="C36" s="34" t="s">
        <v>35</v>
      </c>
      <c r="D36" s="14" t="s">
        <v>10</v>
      </c>
      <c r="E36" s="24">
        <v>450</v>
      </c>
      <c r="F36" s="15"/>
      <c r="G36" s="16">
        <f t="shared" si="1"/>
        <v>0</v>
      </c>
      <c r="H36" s="193"/>
    </row>
    <row r="37" spans="1:8" s="20" customFormat="1" ht="51">
      <c r="A37" s="21"/>
      <c r="B37" s="61">
        <v>9</v>
      </c>
      <c r="C37" s="34" t="s">
        <v>36</v>
      </c>
      <c r="D37" s="14" t="s">
        <v>10</v>
      </c>
      <c r="E37" s="24">
        <v>760</v>
      </c>
      <c r="F37" s="15"/>
      <c r="G37" s="16">
        <f t="shared" si="1"/>
        <v>0</v>
      </c>
      <c r="H37" s="193"/>
    </row>
    <row r="38" spans="1:8" s="20" customFormat="1" ht="51">
      <c r="A38" s="21"/>
      <c r="B38" s="61">
        <v>10</v>
      </c>
      <c r="C38" s="34" t="s">
        <v>66</v>
      </c>
      <c r="D38" s="14" t="s">
        <v>10</v>
      </c>
      <c r="E38" s="24">
        <v>13</v>
      </c>
      <c r="F38" s="15"/>
      <c r="G38" s="16">
        <f t="shared" si="1"/>
        <v>0</v>
      </c>
      <c r="H38" s="193"/>
    </row>
    <row r="39" spans="1:8" s="20" customFormat="1" ht="38.25">
      <c r="A39" s="21"/>
      <c r="B39" s="61">
        <v>11</v>
      </c>
      <c r="C39" s="34" t="s">
        <v>59</v>
      </c>
      <c r="D39" s="14" t="s">
        <v>10</v>
      </c>
      <c r="E39" s="24">
        <v>8.5</v>
      </c>
      <c r="F39" s="15"/>
      <c r="G39" s="16">
        <f t="shared" si="1"/>
        <v>0</v>
      </c>
      <c r="H39" s="193"/>
    </row>
    <row r="40" spans="1:8" s="20" customFormat="1" ht="25.5">
      <c r="A40" s="21"/>
      <c r="B40" s="61">
        <v>12</v>
      </c>
      <c r="C40" s="34" t="s">
        <v>37</v>
      </c>
      <c r="D40" s="14" t="s">
        <v>10</v>
      </c>
      <c r="E40" s="24">
        <v>30</v>
      </c>
      <c r="F40" s="15"/>
      <c r="G40" s="16">
        <f t="shared" si="1"/>
        <v>0</v>
      </c>
      <c r="H40" s="193"/>
    </row>
    <row r="41" spans="1:8" s="20" customFormat="1" ht="39" thickBot="1">
      <c r="A41" s="21"/>
      <c r="B41" s="61">
        <v>13</v>
      </c>
      <c r="C41" s="34" t="s">
        <v>38</v>
      </c>
      <c r="D41" s="14" t="s">
        <v>10</v>
      </c>
      <c r="E41" s="24">
        <v>1120</v>
      </c>
      <c r="F41" s="15"/>
      <c r="G41" s="16">
        <f t="shared" si="1"/>
        <v>0</v>
      </c>
      <c r="H41" s="193"/>
    </row>
    <row r="42" spans="1:8" s="28" customFormat="1">
      <c r="A42" s="17"/>
      <c r="B42" s="67"/>
      <c r="C42" s="54" t="str">
        <f>CONCATENATE(A25," ",C25," - SKUPAJ:")</f>
        <v xml:space="preserve"> ZEMELJSKA DELA - SKUPAJ:</v>
      </c>
      <c r="D42" s="54"/>
      <c r="E42" s="57"/>
      <c r="F42" s="55"/>
      <c r="G42" s="56">
        <f>SUM(G27:G41)</f>
        <v>0</v>
      </c>
      <c r="H42" s="194"/>
    </row>
    <row r="43" spans="1:8" s="28" customFormat="1">
      <c r="A43" s="29"/>
      <c r="B43" s="68"/>
      <c r="C43" s="90"/>
      <c r="D43" s="90"/>
      <c r="E43" s="91"/>
      <c r="F43" s="92"/>
      <c r="G43" s="93"/>
      <c r="H43" s="194"/>
    </row>
    <row r="44" spans="1:8">
      <c r="A44" s="264"/>
      <c r="B44" s="265" t="s">
        <v>694</v>
      </c>
      <c r="C44" s="266" t="s">
        <v>537</v>
      </c>
      <c r="F44" s="33"/>
      <c r="G44" s="11"/>
      <c r="H44" s="192"/>
    </row>
    <row r="45" spans="1:8" ht="13.5" thickBot="1">
      <c r="A45" s="18"/>
      <c r="B45" s="66"/>
      <c r="C45" s="7" t="s">
        <v>25</v>
      </c>
      <c r="D45" s="8" t="s">
        <v>2</v>
      </c>
      <c r="E45" s="9" t="s">
        <v>3</v>
      </c>
      <c r="F45" s="9" t="s">
        <v>4</v>
      </c>
      <c r="G45" s="9" t="s">
        <v>20</v>
      </c>
      <c r="H45" s="192"/>
    </row>
    <row r="46" spans="1:8" s="20" customFormat="1" ht="13.5">
      <c r="A46" s="21"/>
      <c r="B46" s="267"/>
      <c r="C46" s="268" t="s">
        <v>39</v>
      </c>
      <c r="D46" s="269"/>
      <c r="E46" s="269"/>
      <c r="F46" s="269"/>
      <c r="G46" s="270"/>
      <c r="H46" s="195"/>
    </row>
    <row r="47" spans="1:8" s="20" customFormat="1" ht="153">
      <c r="A47" s="21"/>
      <c r="B47" s="267"/>
      <c r="C47" s="196" t="s">
        <v>681</v>
      </c>
      <c r="D47" s="271"/>
      <c r="E47" s="271"/>
      <c r="F47" s="271"/>
      <c r="G47" s="272"/>
      <c r="H47" s="197"/>
    </row>
    <row r="48" spans="1:8" s="20" customFormat="1" ht="114.75">
      <c r="A48" s="21"/>
      <c r="B48" s="273">
        <v>1</v>
      </c>
      <c r="C48" s="34" t="s">
        <v>682</v>
      </c>
      <c r="D48" s="14" t="s">
        <v>7</v>
      </c>
      <c r="E48" s="24">
        <v>74.5</v>
      </c>
      <c r="F48" s="15"/>
      <c r="G48" s="16">
        <f>E48*F48</f>
        <v>0</v>
      </c>
      <c r="H48" s="198"/>
    </row>
    <row r="49" spans="1:13" s="20" customFormat="1" ht="114.75">
      <c r="A49" s="21"/>
      <c r="B49" s="273">
        <v>2</v>
      </c>
      <c r="C49" s="34" t="s">
        <v>683</v>
      </c>
      <c r="D49" s="14" t="s">
        <v>7</v>
      </c>
      <c r="E49" s="24">
        <v>187</v>
      </c>
      <c r="F49" s="15"/>
      <c r="G49" s="16">
        <f>E49*F49</f>
        <v>0</v>
      </c>
      <c r="H49" s="193"/>
    </row>
    <row r="50" spans="1:13" s="20" customFormat="1" ht="114.75">
      <c r="A50" s="21"/>
      <c r="B50" s="273">
        <v>3</v>
      </c>
      <c r="C50" s="34" t="s">
        <v>684</v>
      </c>
      <c r="D50" s="14" t="s">
        <v>7</v>
      </c>
      <c r="E50" s="24">
        <v>210</v>
      </c>
      <c r="F50" s="15"/>
      <c r="G50" s="16">
        <f t="shared" ref="G50:G63" si="2">E50*F50</f>
        <v>0</v>
      </c>
      <c r="H50" s="193"/>
    </row>
    <row r="51" spans="1:13" s="20" customFormat="1" ht="114.75">
      <c r="A51" s="21"/>
      <c r="B51" s="273">
        <v>4</v>
      </c>
      <c r="C51" s="34" t="s">
        <v>685</v>
      </c>
      <c r="D51" s="14" t="s">
        <v>7</v>
      </c>
      <c r="E51" s="24">
        <v>5</v>
      </c>
      <c r="F51" s="15"/>
      <c r="G51" s="16">
        <f t="shared" si="2"/>
        <v>0</v>
      </c>
      <c r="H51" s="193"/>
    </row>
    <row r="52" spans="1:13" s="20" customFormat="1" ht="51">
      <c r="A52" s="21"/>
      <c r="B52" s="273">
        <v>5</v>
      </c>
      <c r="C52" s="34" t="s">
        <v>112</v>
      </c>
      <c r="D52" s="14" t="s">
        <v>7</v>
      </c>
      <c r="E52" s="24">
        <v>22</v>
      </c>
      <c r="F52" s="15"/>
      <c r="G52" s="16">
        <f t="shared" si="2"/>
        <v>0</v>
      </c>
      <c r="H52" s="193"/>
      <c r="M52" s="199"/>
    </row>
    <row r="53" spans="1:13" s="20" customFormat="1" ht="38.25">
      <c r="A53" s="21"/>
      <c r="B53" s="273">
        <v>6</v>
      </c>
      <c r="C53" s="34" t="s">
        <v>145</v>
      </c>
      <c r="D53" s="14" t="s">
        <v>6</v>
      </c>
      <c r="E53" s="24">
        <v>1</v>
      </c>
      <c r="F53" s="15"/>
      <c r="G53" s="16">
        <f t="shared" si="2"/>
        <v>0</v>
      </c>
      <c r="H53" s="193"/>
      <c r="M53" s="199"/>
    </row>
    <row r="54" spans="1:13" s="20" customFormat="1" ht="89.25">
      <c r="A54" s="21"/>
      <c r="B54" s="273">
        <v>7</v>
      </c>
      <c r="C54" s="34" t="s">
        <v>113</v>
      </c>
      <c r="D54" s="14" t="s">
        <v>6</v>
      </c>
      <c r="E54" s="24">
        <v>1</v>
      </c>
      <c r="F54" s="15"/>
      <c r="G54" s="16">
        <f t="shared" si="2"/>
        <v>0</v>
      </c>
      <c r="H54" s="193"/>
      <c r="M54" s="199"/>
    </row>
    <row r="55" spans="1:13" s="20" customFormat="1" ht="127.5">
      <c r="A55" s="21"/>
      <c r="B55" s="273">
        <v>8</v>
      </c>
      <c r="C55" s="34" t="s">
        <v>686</v>
      </c>
      <c r="D55" s="14" t="s">
        <v>6</v>
      </c>
      <c r="E55" s="24">
        <v>9</v>
      </c>
      <c r="F55" s="15"/>
      <c r="G55" s="16">
        <f t="shared" si="2"/>
        <v>0</v>
      </c>
      <c r="H55" s="193"/>
    </row>
    <row r="56" spans="1:13" s="20" customFormat="1" ht="51">
      <c r="A56" s="21"/>
      <c r="B56" s="273">
        <v>9</v>
      </c>
      <c r="C56" s="34" t="s">
        <v>114</v>
      </c>
      <c r="D56" s="14" t="s">
        <v>7</v>
      </c>
      <c r="E56" s="24">
        <v>80</v>
      </c>
      <c r="F56" s="15"/>
      <c r="G56" s="16">
        <f t="shared" si="2"/>
        <v>0</v>
      </c>
      <c r="H56" s="193"/>
    </row>
    <row r="57" spans="1:13" s="20" customFormat="1" ht="51">
      <c r="A57" s="21"/>
      <c r="B57" s="273">
        <v>10</v>
      </c>
      <c r="C57" s="34" t="s">
        <v>78</v>
      </c>
      <c r="D57" s="14" t="s">
        <v>7</v>
      </c>
      <c r="E57" s="24">
        <v>34</v>
      </c>
      <c r="F57" s="15"/>
      <c r="G57" s="16">
        <f t="shared" si="2"/>
        <v>0</v>
      </c>
      <c r="H57" s="193"/>
    </row>
    <row r="58" spans="1:13" s="20" customFormat="1" ht="51">
      <c r="A58" s="21"/>
      <c r="B58" s="273">
        <v>11</v>
      </c>
      <c r="C58" s="34" t="s">
        <v>115</v>
      </c>
      <c r="D58" s="14" t="s">
        <v>7</v>
      </c>
      <c r="E58" s="24">
        <v>16</v>
      </c>
      <c r="F58" s="15"/>
      <c r="G58" s="16">
        <f t="shared" si="2"/>
        <v>0</v>
      </c>
      <c r="H58" s="193"/>
    </row>
    <row r="59" spans="1:13" s="20" customFormat="1" ht="51">
      <c r="A59" s="21"/>
      <c r="B59" s="273">
        <v>12</v>
      </c>
      <c r="C59" s="34" t="s">
        <v>79</v>
      </c>
      <c r="D59" s="14" t="s">
        <v>7</v>
      </c>
      <c r="E59" s="24">
        <v>99</v>
      </c>
      <c r="F59" s="15"/>
      <c r="G59" s="16">
        <f t="shared" si="2"/>
        <v>0</v>
      </c>
      <c r="H59" s="193"/>
    </row>
    <row r="60" spans="1:13" s="20" customFormat="1" ht="51">
      <c r="A60" s="21"/>
      <c r="B60" s="273">
        <v>13</v>
      </c>
      <c r="C60" s="34" t="s">
        <v>81</v>
      </c>
      <c r="D60" s="14" t="s">
        <v>7</v>
      </c>
      <c r="E60" s="24">
        <v>79</v>
      </c>
      <c r="F60" s="15"/>
      <c r="G60" s="16">
        <f t="shared" si="2"/>
        <v>0</v>
      </c>
      <c r="H60" s="193"/>
    </row>
    <row r="61" spans="1:13" s="20" customFormat="1" ht="51">
      <c r="A61" s="21"/>
      <c r="B61" s="273">
        <v>14</v>
      </c>
      <c r="C61" s="34" t="s">
        <v>82</v>
      </c>
      <c r="D61" s="14" t="s">
        <v>7</v>
      </c>
      <c r="E61" s="24">
        <v>206</v>
      </c>
      <c r="F61" s="15"/>
      <c r="G61" s="16">
        <f t="shared" si="2"/>
        <v>0</v>
      </c>
      <c r="H61" s="193"/>
    </row>
    <row r="62" spans="1:13" s="20" customFormat="1" ht="51">
      <c r="A62" s="21"/>
      <c r="B62" s="273">
        <v>15</v>
      </c>
      <c r="C62" s="34" t="s">
        <v>80</v>
      </c>
      <c r="D62" s="95"/>
      <c r="E62" s="96"/>
      <c r="F62" s="975"/>
      <c r="G62" s="16"/>
      <c r="H62" s="193"/>
    </row>
    <row r="63" spans="1:13" s="20" customFormat="1" ht="13.5">
      <c r="A63" s="21"/>
      <c r="B63" s="98" t="s">
        <v>146</v>
      </c>
      <c r="C63" s="99" t="s">
        <v>116</v>
      </c>
      <c r="D63" s="100" t="s">
        <v>6</v>
      </c>
      <c r="E63" s="101">
        <v>4</v>
      </c>
      <c r="F63" s="102"/>
      <c r="G63" s="103">
        <f t="shared" si="2"/>
        <v>0</v>
      </c>
      <c r="H63" s="193"/>
    </row>
    <row r="64" spans="1:13" s="20" customFormat="1" ht="13.5">
      <c r="A64" s="21"/>
      <c r="B64" s="104"/>
      <c r="C64" s="274" t="s">
        <v>40</v>
      </c>
      <c r="D64" s="105"/>
      <c r="E64" s="106"/>
      <c r="F64" s="107"/>
      <c r="G64" s="108"/>
      <c r="H64" s="193"/>
    </row>
    <row r="65" spans="1:8" s="20" customFormat="1" ht="38.25">
      <c r="A65" s="21"/>
      <c r="B65" s="109"/>
      <c r="C65" s="275" t="s">
        <v>67</v>
      </c>
      <c r="D65" s="276"/>
      <c r="E65" s="276"/>
      <c r="F65" s="276"/>
      <c r="G65" s="277"/>
      <c r="H65" s="200"/>
    </row>
    <row r="66" spans="1:8" s="20" customFormat="1" ht="38.25">
      <c r="A66" s="21"/>
      <c r="B66" s="110">
        <v>16</v>
      </c>
      <c r="C66" s="111" t="s">
        <v>538</v>
      </c>
      <c r="D66" s="112" t="s">
        <v>6</v>
      </c>
      <c r="E66" s="113">
        <v>1</v>
      </c>
      <c r="F66" s="114"/>
      <c r="G66" s="115">
        <f t="shared" ref="G66:G80" si="3">E66*F66</f>
        <v>0</v>
      </c>
      <c r="H66" s="200"/>
    </row>
    <row r="67" spans="1:8" s="20" customFormat="1" ht="38.25">
      <c r="A67" s="21"/>
      <c r="B67" s="61">
        <v>17</v>
      </c>
      <c r="C67" s="34" t="s">
        <v>57</v>
      </c>
      <c r="D67" s="14" t="s">
        <v>6</v>
      </c>
      <c r="E67" s="24">
        <v>4</v>
      </c>
      <c r="F67" s="15"/>
      <c r="G67" s="16">
        <f t="shared" si="3"/>
        <v>0</v>
      </c>
      <c r="H67" s="193"/>
    </row>
    <row r="68" spans="1:8" s="20" customFormat="1" ht="38.25">
      <c r="A68" s="21"/>
      <c r="B68" s="110">
        <v>18</v>
      </c>
      <c r="C68" s="34" t="s">
        <v>58</v>
      </c>
      <c r="D68" s="14" t="s">
        <v>6</v>
      </c>
      <c r="E68" s="24">
        <v>5</v>
      </c>
      <c r="F68" s="15"/>
      <c r="G68" s="16">
        <f t="shared" si="3"/>
        <v>0</v>
      </c>
      <c r="H68" s="193"/>
    </row>
    <row r="69" spans="1:8" s="20" customFormat="1" ht="38.25">
      <c r="A69" s="21"/>
      <c r="B69" s="61">
        <v>19</v>
      </c>
      <c r="C69" s="34" t="s">
        <v>118</v>
      </c>
      <c r="D69" s="14" t="s">
        <v>6</v>
      </c>
      <c r="E69" s="24">
        <v>3</v>
      </c>
      <c r="F69" s="15"/>
      <c r="G69" s="16">
        <f t="shared" si="3"/>
        <v>0</v>
      </c>
      <c r="H69" s="193"/>
    </row>
    <row r="70" spans="1:8" s="20" customFormat="1" ht="38.25">
      <c r="A70" s="21"/>
      <c r="B70" s="110">
        <v>20</v>
      </c>
      <c r="C70" s="34" t="s">
        <v>83</v>
      </c>
      <c r="D70" s="14" t="s">
        <v>10</v>
      </c>
      <c r="E70" s="24">
        <v>13</v>
      </c>
      <c r="F70" s="15"/>
      <c r="G70" s="16">
        <f t="shared" si="3"/>
        <v>0</v>
      </c>
      <c r="H70" s="193"/>
    </row>
    <row r="71" spans="1:8" s="20" customFormat="1" ht="89.25">
      <c r="A71" s="21"/>
      <c r="B71" s="61">
        <v>21</v>
      </c>
      <c r="C71" s="74" t="s">
        <v>68</v>
      </c>
      <c r="D71" s="14" t="s">
        <v>6</v>
      </c>
      <c r="E71" s="24">
        <v>13</v>
      </c>
      <c r="F71" s="15"/>
      <c r="G71" s="16">
        <f>E71*F71</f>
        <v>0</v>
      </c>
      <c r="H71" s="193"/>
    </row>
    <row r="72" spans="1:8" s="20" customFormat="1" ht="76.5">
      <c r="A72" s="21"/>
      <c r="B72" s="110">
        <v>22</v>
      </c>
      <c r="C72" s="74" t="s">
        <v>69</v>
      </c>
      <c r="D72" s="14" t="s">
        <v>6</v>
      </c>
      <c r="E72" s="24">
        <v>12</v>
      </c>
      <c r="F72" s="15"/>
      <c r="G72" s="16">
        <f>E72*F72</f>
        <v>0</v>
      </c>
      <c r="H72" s="193"/>
    </row>
    <row r="73" spans="1:8" s="20" customFormat="1" ht="76.5">
      <c r="A73" s="21"/>
      <c r="B73" s="61">
        <v>23</v>
      </c>
      <c r="C73" s="74" t="s">
        <v>119</v>
      </c>
      <c r="D73" s="14" t="s">
        <v>6</v>
      </c>
      <c r="E73" s="24">
        <v>1</v>
      </c>
      <c r="F73" s="15"/>
      <c r="G73" s="16">
        <f>E73*F73</f>
        <v>0</v>
      </c>
      <c r="H73" s="193"/>
    </row>
    <row r="74" spans="1:8" s="20" customFormat="1" ht="63.75">
      <c r="A74" s="21"/>
      <c r="B74" s="110">
        <v>24</v>
      </c>
      <c r="C74" s="74" t="s">
        <v>147</v>
      </c>
      <c r="D74" s="14" t="s">
        <v>122</v>
      </c>
      <c r="E74" s="24">
        <v>8</v>
      </c>
      <c r="F74" s="15"/>
      <c r="G74" s="16">
        <f>E74*F74</f>
        <v>0</v>
      </c>
      <c r="H74" s="193"/>
    </row>
    <row r="75" spans="1:8" s="20" customFormat="1" ht="76.5">
      <c r="A75" s="21"/>
      <c r="B75" s="61">
        <v>25</v>
      </c>
      <c r="C75" s="34" t="s">
        <v>687</v>
      </c>
      <c r="D75" s="14" t="s">
        <v>6</v>
      </c>
      <c r="E75" s="24">
        <v>1</v>
      </c>
      <c r="F75" s="15"/>
      <c r="G75" s="16">
        <f t="shared" si="3"/>
        <v>0</v>
      </c>
      <c r="H75" s="193"/>
    </row>
    <row r="76" spans="1:8" s="20" customFormat="1" ht="89.25">
      <c r="A76" s="21"/>
      <c r="B76" s="110">
        <v>26</v>
      </c>
      <c r="C76" s="34" t="s">
        <v>41</v>
      </c>
      <c r="D76" s="14" t="s">
        <v>6</v>
      </c>
      <c r="E76" s="24">
        <v>1</v>
      </c>
      <c r="F76" s="15"/>
      <c r="G76" s="16">
        <f t="shared" si="3"/>
        <v>0</v>
      </c>
      <c r="H76" s="193"/>
    </row>
    <row r="77" spans="1:8" s="20" customFormat="1" ht="63.75">
      <c r="A77" s="21"/>
      <c r="B77" s="61">
        <v>27</v>
      </c>
      <c r="C77" s="74" t="s">
        <v>120</v>
      </c>
      <c r="D77" s="14" t="s">
        <v>6</v>
      </c>
      <c r="E77" s="24">
        <v>1</v>
      </c>
      <c r="F77" s="15"/>
      <c r="G77" s="16">
        <f t="shared" si="3"/>
        <v>0</v>
      </c>
      <c r="H77" s="193"/>
    </row>
    <row r="78" spans="1:8" s="20" customFormat="1" ht="89.25">
      <c r="A78" s="21"/>
      <c r="B78" s="110">
        <v>28</v>
      </c>
      <c r="C78" s="74" t="s">
        <v>70</v>
      </c>
      <c r="D78" s="14" t="s">
        <v>6</v>
      </c>
      <c r="E78" s="24">
        <v>2</v>
      </c>
      <c r="F78" s="15"/>
      <c r="G78" s="16">
        <f>E78*F78</f>
        <v>0</v>
      </c>
      <c r="H78" s="193"/>
    </row>
    <row r="79" spans="1:8" s="20" customFormat="1" ht="13.5">
      <c r="A79" s="21"/>
      <c r="B79" s="61">
        <v>29</v>
      </c>
      <c r="C79" s="74" t="s">
        <v>121</v>
      </c>
      <c r="D79" s="14" t="s">
        <v>122</v>
      </c>
      <c r="E79" s="24">
        <v>1</v>
      </c>
      <c r="F79" s="15"/>
      <c r="G79" s="16">
        <f>E79*F79</f>
        <v>0</v>
      </c>
      <c r="H79" s="193"/>
    </row>
    <row r="80" spans="1:8" s="20" customFormat="1" ht="26.25" thickBot="1">
      <c r="A80" s="21"/>
      <c r="B80" s="110">
        <v>30</v>
      </c>
      <c r="C80" s="34" t="s">
        <v>71</v>
      </c>
      <c r="D80" s="14" t="s">
        <v>8</v>
      </c>
      <c r="E80" s="24">
        <v>8</v>
      </c>
      <c r="F80" s="15"/>
      <c r="G80" s="16">
        <f t="shared" si="3"/>
        <v>0</v>
      </c>
      <c r="H80" s="193"/>
    </row>
    <row r="81" spans="1:13" s="28" customFormat="1">
      <c r="A81" s="17"/>
      <c r="B81" s="67"/>
      <c r="C81" s="137" t="str">
        <f>CONCATENATE(A44," ",C44," - SKUPAJ:")</f>
        <v xml:space="preserve"> KANALIZACIJA za meteorno vodo - SKUPAJ:</v>
      </c>
      <c r="D81" s="54"/>
      <c r="E81" s="57"/>
      <c r="F81" s="55"/>
      <c r="G81" s="56">
        <f>SUM(G48:G80)</f>
        <v>0</v>
      </c>
      <c r="H81" s="194"/>
    </row>
    <row r="82" spans="1:13" s="28" customFormat="1">
      <c r="A82" s="17"/>
      <c r="B82" s="116"/>
      <c r="C82" s="117"/>
      <c r="D82" s="117"/>
      <c r="E82" s="118"/>
      <c r="F82" s="119"/>
      <c r="G82" s="120"/>
      <c r="H82" s="194"/>
    </row>
    <row r="83" spans="1:13" s="28" customFormat="1">
      <c r="A83" s="17"/>
      <c r="B83" s="116" t="s">
        <v>695</v>
      </c>
      <c r="C83" s="266" t="s">
        <v>539</v>
      </c>
      <c r="D83" s="117"/>
      <c r="E83" s="118"/>
      <c r="F83" s="119"/>
      <c r="G83" s="120"/>
      <c r="H83" s="194"/>
    </row>
    <row r="84" spans="1:13" s="28" customFormat="1">
      <c r="A84" s="17"/>
      <c r="B84" s="116" t="s">
        <v>540</v>
      </c>
      <c r="C84" s="266" t="s">
        <v>541</v>
      </c>
      <c r="D84" s="117"/>
      <c r="E84" s="118"/>
      <c r="F84" s="119"/>
      <c r="G84" s="120"/>
      <c r="H84" s="194"/>
    </row>
    <row r="85" spans="1:13" s="20" customFormat="1" ht="45" customHeight="1">
      <c r="A85" s="21"/>
      <c r="B85" s="273">
        <v>1</v>
      </c>
      <c r="C85" s="34" t="s">
        <v>123</v>
      </c>
      <c r="D85" s="14" t="s">
        <v>7</v>
      </c>
      <c r="E85" s="24">
        <v>14</v>
      </c>
      <c r="F85" s="15"/>
      <c r="G85" s="16">
        <f>E85*F85</f>
        <v>0</v>
      </c>
      <c r="H85" s="193"/>
      <c r="M85" s="199"/>
    </row>
    <row r="86" spans="1:13" s="20" customFormat="1" ht="99" customHeight="1">
      <c r="A86" s="21"/>
      <c r="B86" s="278">
        <v>2</v>
      </c>
      <c r="C86" s="34" t="s">
        <v>113</v>
      </c>
      <c r="D86" s="14" t="s">
        <v>6</v>
      </c>
      <c r="E86" s="24">
        <v>4</v>
      </c>
      <c r="F86" s="15"/>
      <c r="G86" s="16">
        <f t="shared" ref="G86:G87" si="4">E86*F86</f>
        <v>0</v>
      </c>
      <c r="H86" s="193"/>
      <c r="M86" s="199"/>
    </row>
    <row r="87" spans="1:13" s="20" customFormat="1" ht="51">
      <c r="A87" s="21"/>
      <c r="B87" s="273">
        <v>3</v>
      </c>
      <c r="C87" s="201" t="s">
        <v>124</v>
      </c>
      <c r="D87" s="100" t="s">
        <v>7</v>
      </c>
      <c r="E87" s="101">
        <v>96</v>
      </c>
      <c r="F87" s="102"/>
      <c r="G87" s="103">
        <f t="shared" si="4"/>
        <v>0</v>
      </c>
      <c r="H87" s="193"/>
    </row>
    <row r="88" spans="1:13" s="28" customFormat="1" ht="54" customHeight="1">
      <c r="A88" s="17"/>
      <c r="B88" s="279">
        <v>4</v>
      </c>
      <c r="C88" s="202" t="s">
        <v>80</v>
      </c>
      <c r="D88" s="203"/>
      <c r="E88" s="204"/>
      <c r="F88" s="205"/>
      <c r="G88" s="206"/>
      <c r="H88" s="194"/>
    </row>
    <row r="89" spans="1:13" s="20" customFormat="1" ht="13.5">
      <c r="A89" s="21"/>
      <c r="B89" s="280" t="s">
        <v>125</v>
      </c>
      <c r="C89" s="202" t="s">
        <v>126</v>
      </c>
      <c r="D89" s="14" t="s">
        <v>6</v>
      </c>
      <c r="E89" s="24">
        <v>6</v>
      </c>
      <c r="F89" s="15"/>
      <c r="G89" s="16">
        <f>E89*F89</f>
        <v>0</v>
      </c>
      <c r="H89" s="193"/>
    </row>
    <row r="90" spans="1:13" s="20" customFormat="1" ht="38.25">
      <c r="A90" s="21"/>
      <c r="B90" s="110">
        <v>5</v>
      </c>
      <c r="C90" s="111" t="s">
        <v>117</v>
      </c>
      <c r="D90" s="112" t="s">
        <v>6</v>
      </c>
      <c r="E90" s="113">
        <v>3</v>
      </c>
      <c r="F90" s="114"/>
      <c r="G90" s="115">
        <f t="shared" ref="G90:G92" si="5">E90*F90</f>
        <v>0</v>
      </c>
      <c r="H90" s="200"/>
    </row>
    <row r="91" spans="1:13" s="20" customFormat="1" ht="38.25">
      <c r="A91" s="21"/>
      <c r="B91" s="61">
        <v>6</v>
      </c>
      <c r="C91" s="34" t="s">
        <v>57</v>
      </c>
      <c r="D91" s="14" t="s">
        <v>6</v>
      </c>
      <c r="E91" s="24">
        <v>1</v>
      </c>
      <c r="F91" s="15"/>
      <c r="G91" s="16">
        <f t="shared" si="5"/>
        <v>0</v>
      </c>
      <c r="H91" s="193"/>
    </row>
    <row r="92" spans="1:13" s="20" customFormat="1" ht="38.25">
      <c r="A92" s="21"/>
      <c r="B92" s="61">
        <v>7</v>
      </c>
      <c r="C92" s="34" t="s">
        <v>83</v>
      </c>
      <c r="D92" s="14" t="s">
        <v>10</v>
      </c>
      <c r="E92" s="24">
        <v>4</v>
      </c>
      <c r="F92" s="15"/>
      <c r="G92" s="16">
        <f t="shared" si="5"/>
        <v>0</v>
      </c>
      <c r="H92" s="193"/>
    </row>
    <row r="93" spans="1:13" s="20" customFormat="1" ht="89.25">
      <c r="A93" s="21"/>
      <c r="B93" s="61">
        <v>8</v>
      </c>
      <c r="C93" s="74" t="s">
        <v>68</v>
      </c>
      <c r="D93" s="14" t="s">
        <v>6</v>
      </c>
      <c r="E93" s="24">
        <v>4</v>
      </c>
      <c r="F93" s="15"/>
      <c r="G93" s="16">
        <f>E93*F93</f>
        <v>0</v>
      </c>
      <c r="H93" s="193"/>
    </row>
    <row r="94" spans="1:13" s="20" customFormat="1" ht="76.5">
      <c r="A94" s="21"/>
      <c r="B94" s="61">
        <v>9</v>
      </c>
      <c r="C94" s="74" t="s">
        <v>119</v>
      </c>
      <c r="D94" s="100" t="s">
        <v>6</v>
      </c>
      <c r="E94" s="101">
        <v>3</v>
      </c>
      <c r="F94" s="102"/>
      <c r="G94" s="103">
        <f>E94*F94</f>
        <v>0</v>
      </c>
      <c r="H94" s="193"/>
    </row>
    <row r="95" spans="1:13" s="20" customFormat="1" ht="76.5">
      <c r="A95" s="21"/>
      <c r="B95" s="61">
        <v>10</v>
      </c>
      <c r="C95" s="74" t="s">
        <v>69</v>
      </c>
      <c r="D95" s="100" t="s">
        <v>6</v>
      </c>
      <c r="E95" s="101">
        <v>1</v>
      </c>
      <c r="F95" s="102"/>
      <c r="G95" s="103">
        <f>E95*F95</f>
        <v>0</v>
      </c>
      <c r="H95" s="193"/>
    </row>
    <row r="96" spans="1:13" s="28" customFormat="1" ht="39.75" customHeight="1">
      <c r="A96" s="17"/>
      <c r="B96" s="207">
        <v>11</v>
      </c>
      <c r="C96" s="208" t="s">
        <v>542</v>
      </c>
      <c r="D96" s="112" t="s">
        <v>6</v>
      </c>
      <c r="E96" s="101">
        <v>1</v>
      </c>
      <c r="F96" s="209"/>
      <c r="G96" s="210"/>
      <c r="H96" s="194"/>
    </row>
    <row r="97" spans="1:8" s="28" customFormat="1" ht="84" customHeight="1">
      <c r="A97" s="17"/>
      <c r="B97" s="281" t="s">
        <v>127</v>
      </c>
      <c r="C97" s="208" t="s">
        <v>543</v>
      </c>
      <c r="D97" s="112" t="s">
        <v>6</v>
      </c>
      <c r="E97" s="101">
        <v>1</v>
      </c>
      <c r="F97" s="119"/>
      <c r="G97" s="211"/>
      <c r="H97" s="194"/>
    </row>
    <row r="98" spans="1:8" s="28" customFormat="1" ht="66" customHeight="1">
      <c r="A98" s="17"/>
      <c r="B98" s="281"/>
      <c r="C98" s="208" t="s">
        <v>544</v>
      </c>
      <c r="D98" s="112" t="s">
        <v>6</v>
      </c>
      <c r="E98" s="101">
        <v>1</v>
      </c>
      <c r="F98" s="119"/>
      <c r="G98" s="211"/>
      <c r="H98" s="194"/>
    </row>
    <row r="99" spans="1:8" s="28" customFormat="1" ht="60.75" customHeight="1">
      <c r="A99" s="17"/>
      <c r="B99" s="281"/>
      <c r="C99" s="208" t="s">
        <v>545</v>
      </c>
      <c r="D99" s="112" t="s">
        <v>6</v>
      </c>
      <c r="E99" s="101">
        <v>2</v>
      </c>
      <c r="F99" s="119"/>
      <c r="G99" s="211"/>
      <c r="H99" s="194"/>
    </row>
    <row r="100" spans="1:8" s="28" customFormat="1" ht="32.25" customHeight="1">
      <c r="A100" s="17"/>
      <c r="B100" s="281"/>
      <c r="C100" s="212" t="s">
        <v>128</v>
      </c>
      <c r="D100" s="112" t="s">
        <v>6</v>
      </c>
      <c r="E100" s="101">
        <v>1</v>
      </c>
      <c r="F100" s="119"/>
      <c r="G100" s="211"/>
      <c r="H100" s="194"/>
    </row>
    <row r="101" spans="1:8" s="28" customFormat="1" ht="66.75" customHeight="1" thickBot="1">
      <c r="A101" s="17"/>
      <c r="B101" s="281"/>
      <c r="C101" s="213" t="s">
        <v>546</v>
      </c>
      <c r="D101" s="214" t="s">
        <v>6</v>
      </c>
      <c r="E101" s="215">
        <v>1</v>
      </c>
      <c r="F101" s="40"/>
      <c r="G101" s="216"/>
      <c r="H101" s="194"/>
    </row>
    <row r="102" spans="1:8" s="28" customFormat="1">
      <c r="A102" s="17"/>
      <c r="B102" s="282"/>
      <c r="C102" s="217" t="s">
        <v>129</v>
      </c>
      <c r="D102" s="112" t="s">
        <v>6</v>
      </c>
      <c r="E102" s="113">
        <v>1</v>
      </c>
      <c r="F102" s="114"/>
      <c r="G102" s="115">
        <f>E102*F102</f>
        <v>0</v>
      </c>
      <c r="H102" s="194"/>
    </row>
    <row r="103" spans="1:8" s="28" customFormat="1" ht="25.5">
      <c r="A103" s="17"/>
      <c r="B103" s="61">
        <v>12</v>
      </c>
      <c r="C103" s="74" t="s">
        <v>547</v>
      </c>
      <c r="D103" s="100" t="s">
        <v>44</v>
      </c>
      <c r="E103" s="101">
        <v>25</v>
      </c>
      <c r="F103" s="102"/>
      <c r="G103" s="103">
        <f>E103*F103</f>
        <v>0</v>
      </c>
      <c r="H103" s="194"/>
    </row>
    <row r="104" spans="1:8" s="28" customFormat="1" ht="38.25">
      <c r="A104" s="17"/>
      <c r="B104" s="61">
        <v>13</v>
      </c>
      <c r="C104" s="74" t="s">
        <v>148</v>
      </c>
      <c r="D104" s="100" t="s">
        <v>6</v>
      </c>
      <c r="E104" s="101">
        <v>1</v>
      </c>
      <c r="F104" s="102"/>
      <c r="G104" s="103">
        <f>E104*F104</f>
        <v>0</v>
      </c>
      <c r="H104" s="194"/>
    </row>
    <row r="105" spans="1:8" s="28" customFormat="1" ht="57.75" customHeight="1">
      <c r="A105" s="17"/>
      <c r="B105" s="61">
        <v>14</v>
      </c>
      <c r="C105" s="74" t="s">
        <v>130</v>
      </c>
      <c r="D105" s="100" t="s">
        <v>6</v>
      </c>
      <c r="E105" s="101">
        <v>1</v>
      </c>
      <c r="F105" s="102"/>
      <c r="G105" s="103">
        <f>E105*F105</f>
        <v>0</v>
      </c>
      <c r="H105" s="194"/>
    </row>
    <row r="106" spans="1:8" s="28" customFormat="1" ht="51.75" customHeight="1">
      <c r="A106" s="17"/>
      <c r="B106" s="61">
        <v>15</v>
      </c>
      <c r="C106" s="74" t="s">
        <v>80</v>
      </c>
      <c r="D106" s="100"/>
      <c r="E106" s="101"/>
      <c r="F106" s="102"/>
      <c r="G106" s="103"/>
      <c r="H106" s="194"/>
    </row>
    <row r="107" spans="1:8" s="20" customFormat="1" ht="13.5">
      <c r="A107" s="21"/>
      <c r="B107" s="283" t="s">
        <v>761</v>
      </c>
      <c r="C107" s="202" t="s">
        <v>131</v>
      </c>
      <c r="D107" s="14" t="s">
        <v>6</v>
      </c>
      <c r="E107" s="24">
        <v>1</v>
      </c>
      <c r="F107" s="15"/>
      <c r="G107" s="16">
        <f t="shared" ref="G107:G111" si="6">E107*F107</f>
        <v>0</v>
      </c>
      <c r="H107" s="193"/>
    </row>
    <row r="108" spans="1:8" s="20" customFormat="1" ht="13.5">
      <c r="A108" s="21"/>
      <c r="B108" s="283" t="s">
        <v>762</v>
      </c>
      <c r="C108" s="202" t="s">
        <v>132</v>
      </c>
      <c r="D108" s="14" t="s">
        <v>6</v>
      </c>
      <c r="E108" s="24">
        <v>3</v>
      </c>
      <c r="F108" s="15"/>
      <c r="G108" s="16">
        <f t="shared" si="6"/>
        <v>0</v>
      </c>
      <c r="H108" s="193"/>
    </row>
    <row r="109" spans="1:8" s="20" customFormat="1" ht="13.5">
      <c r="A109" s="21"/>
      <c r="B109" s="283" t="s">
        <v>763</v>
      </c>
      <c r="C109" s="202" t="s">
        <v>133</v>
      </c>
      <c r="D109" s="14" t="s">
        <v>6</v>
      </c>
      <c r="E109" s="24">
        <v>2</v>
      </c>
      <c r="F109" s="15"/>
      <c r="G109" s="16">
        <f t="shared" si="6"/>
        <v>0</v>
      </c>
      <c r="H109" s="193"/>
    </row>
    <row r="110" spans="1:8" s="20" customFormat="1" ht="13.5">
      <c r="A110" s="21"/>
      <c r="B110" s="283" t="s">
        <v>764</v>
      </c>
      <c r="C110" s="202" t="s">
        <v>134</v>
      </c>
      <c r="D110" s="14" t="s">
        <v>6</v>
      </c>
      <c r="E110" s="24">
        <v>6</v>
      </c>
      <c r="F110" s="15"/>
      <c r="G110" s="16">
        <f t="shared" si="6"/>
        <v>0</v>
      </c>
      <c r="H110" s="193"/>
    </row>
    <row r="111" spans="1:8" s="20" customFormat="1" ht="13.5">
      <c r="A111" s="21"/>
      <c r="B111" s="283" t="s">
        <v>765</v>
      </c>
      <c r="C111" s="202" t="s">
        <v>135</v>
      </c>
      <c r="D111" s="14" t="s">
        <v>6</v>
      </c>
      <c r="E111" s="24">
        <v>1</v>
      </c>
      <c r="F111" s="15"/>
      <c r="G111" s="16">
        <f t="shared" si="6"/>
        <v>0</v>
      </c>
      <c r="H111" s="193"/>
    </row>
    <row r="112" spans="1:8" s="28" customFormat="1" ht="93.75" customHeight="1">
      <c r="A112" s="17"/>
      <c r="B112" s="61">
        <v>16</v>
      </c>
      <c r="C112" s="218" t="s">
        <v>548</v>
      </c>
      <c r="D112" s="14" t="s">
        <v>122</v>
      </c>
      <c r="E112" s="24">
        <v>1</v>
      </c>
      <c r="F112" s="15"/>
      <c r="G112" s="16">
        <f>E112*F112</f>
        <v>0</v>
      </c>
      <c r="H112" s="194"/>
    </row>
    <row r="113" spans="1:8" s="28" customFormat="1" ht="107.25" customHeight="1" thickBot="1">
      <c r="A113" s="17"/>
      <c r="B113" s="219">
        <v>17</v>
      </c>
      <c r="C113" s="220" t="s">
        <v>549</v>
      </c>
      <c r="D113" s="221" t="s">
        <v>122</v>
      </c>
      <c r="E113" s="215">
        <v>1</v>
      </c>
      <c r="F113" s="222"/>
      <c r="G113" s="223">
        <f>E113*F113</f>
        <v>0</v>
      </c>
      <c r="H113" s="194"/>
    </row>
    <row r="114" spans="1:8" s="28" customFormat="1" ht="20.25" customHeight="1">
      <c r="A114" s="17"/>
      <c r="B114" s="116" t="s">
        <v>540</v>
      </c>
      <c r="C114" s="284" t="s">
        <v>550</v>
      </c>
      <c r="D114" s="117"/>
      <c r="E114" s="118"/>
      <c r="F114" s="119"/>
      <c r="G114" s="191">
        <f>SUM(G85:G113)</f>
        <v>0</v>
      </c>
      <c r="H114" s="194"/>
    </row>
    <row r="115" spans="1:8" s="28" customFormat="1" ht="12.75" customHeight="1">
      <c r="A115" s="17"/>
      <c r="B115" s="122"/>
      <c r="C115" s="284"/>
      <c r="D115" s="117"/>
      <c r="E115" s="118"/>
      <c r="F115" s="119"/>
      <c r="G115" s="120"/>
      <c r="H115" s="194"/>
    </row>
    <row r="116" spans="1:8" s="28" customFormat="1" ht="20.25" customHeight="1">
      <c r="A116" s="17"/>
      <c r="B116" s="116" t="s">
        <v>551</v>
      </c>
      <c r="C116" s="266" t="s">
        <v>552</v>
      </c>
      <c r="D116" s="117"/>
      <c r="E116" s="118"/>
      <c r="F116" s="119"/>
      <c r="G116" s="120"/>
      <c r="H116" s="194"/>
    </row>
    <row r="117" spans="1:8" s="28" customFormat="1" ht="20.25" customHeight="1">
      <c r="A117" s="17"/>
      <c r="B117" s="61">
        <v>1</v>
      </c>
      <c r="C117" s="34" t="s">
        <v>553</v>
      </c>
      <c r="D117" s="14" t="s">
        <v>7</v>
      </c>
      <c r="E117" s="24">
        <v>115</v>
      </c>
      <c r="F117" s="102"/>
      <c r="G117" s="103">
        <f>E117*F117</f>
        <v>0</v>
      </c>
      <c r="H117" s="194"/>
    </row>
    <row r="118" spans="1:8" s="28" customFormat="1" ht="18" customHeight="1">
      <c r="A118" s="17"/>
      <c r="B118" s="61">
        <v>2</v>
      </c>
      <c r="C118" s="34" t="s">
        <v>136</v>
      </c>
      <c r="D118" s="14" t="s">
        <v>7</v>
      </c>
      <c r="E118" s="24">
        <v>112</v>
      </c>
      <c r="F118" s="102"/>
      <c r="G118" s="103">
        <f>E118*F118</f>
        <v>0</v>
      </c>
      <c r="H118" s="194"/>
    </row>
    <row r="119" spans="1:8" s="28" customFormat="1" ht="49.5" customHeight="1">
      <c r="A119" s="17"/>
      <c r="B119" s="61">
        <v>3</v>
      </c>
      <c r="C119" s="34" t="s">
        <v>137</v>
      </c>
      <c r="D119" s="100" t="s">
        <v>6</v>
      </c>
      <c r="E119" s="101">
        <v>3</v>
      </c>
      <c r="F119" s="102"/>
      <c r="G119" s="103">
        <f>E119*F119</f>
        <v>0</v>
      </c>
      <c r="H119" s="194"/>
    </row>
    <row r="120" spans="1:8" s="28" customFormat="1" ht="49.5" customHeight="1">
      <c r="A120" s="17"/>
      <c r="B120" s="61">
        <v>4</v>
      </c>
      <c r="C120" s="34" t="s">
        <v>83</v>
      </c>
      <c r="D120" s="100" t="s">
        <v>6</v>
      </c>
      <c r="E120" s="101">
        <v>3</v>
      </c>
      <c r="F120" s="102"/>
      <c r="G120" s="103">
        <f t="shared" ref="G120:G121" si="7">E120*F120</f>
        <v>0</v>
      </c>
      <c r="H120" s="194"/>
    </row>
    <row r="121" spans="1:8" s="28" customFormat="1" ht="96" customHeight="1">
      <c r="A121" s="17"/>
      <c r="B121" s="61">
        <v>5</v>
      </c>
      <c r="C121" s="74" t="s">
        <v>68</v>
      </c>
      <c r="D121" s="100" t="s">
        <v>6</v>
      </c>
      <c r="E121" s="101">
        <v>3</v>
      </c>
      <c r="F121" s="102"/>
      <c r="G121" s="103">
        <f t="shared" si="7"/>
        <v>0</v>
      </c>
      <c r="H121" s="194"/>
    </row>
    <row r="122" spans="1:8" s="20" customFormat="1" ht="33.75" customHeight="1">
      <c r="A122" s="21"/>
      <c r="B122" s="61">
        <v>6</v>
      </c>
      <c r="C122" s="74" t="s">
        <v>138</v>
      </c>
      <c r="D122" s="14" t="s">
        <v>6</v>
      </c>
      <c r="E122" s="24">
        <v>5</v>
      </c>
      <c r="F122" s="15"/>
      <c r="G122" s="16">
        <f>E122*F122</f>
        <v>0</v>
      </c>
      <c r="H122" s="193"/>
    </row>
    <row r="123" spans="1:8" s="20" customFormat="1" ht="33.75" customHeight="1">
      <c r="A123" s="21"/>
      <c r="B123" s="61">
        <v>7</v>
      </c>
      <c r="C123" s="74" t="s">
        <v>139</v>
      </c>
      <c r="D123" s="14" t="s">
        <v>6</v>
      </c>
      <c r="E123" s="24">
        <v>12</v>
      </c>
      <c r="F123" s="15"/>
      <c r="G123" s="16">
        <f>E123*F123</f>
        <v>0</v>
      </c>
      <c r="H123" s="193"/>
    </row>
    <row r="124" spans="1:8" s="20" customFormat="1" ht="33.75" customHeight="1">
      <c r="A124" s="21"/>
      <c r="B124" s="61">
        <v>8</v>
      </c>
      <c r="C124" s="74" t="s">
        <v>140</v>
      </c>
      <c r="D124" s="14" t="s">
        <v>6</v>
      </c>
      <c r="E124" s="24">
        <v>4</v>
      </c>
      <c r="F124" s="15"/>
      <c r="G124" s="16">
        <f>E124*F124</f>
        <v>0</v>
      </c>
      <c r="H124" s="193"/>
    </row>
    <row r="125" spans="1:8" s="20" customFormat="1" ht="33.75" customHeight="1">
      <c r="A125" s="21"/>
      <c r="B125" s="61">
        <v>9</v>
      </c>
      <c r="C125" s="74" t="s">
        <v>141</v>
      </c>
      <c r="D125" s="14" t="s">
        <v>6</v>
      </c>
      <c r="E125" s="24">
        <v>8</v>
      </c>
      <c r="F125" s="15"/>
      <c r="G125" s="16">
        <f>E125*F125</f>
        <v>0</v>
      </c>
      <c r="H125" s="193"/>
    </row>
    <row r="126" spans="1:8" s="20" customFormat="1" ht="25.5">
      <c r="A126" s="21"/>
      <c r="B126" s="61">
        <v>10</v>
      </c>
      <c r="C126" s="74" t="s">
        <v>142</v>
      </c>
      <c r="D126" s="14" t="s">
        <v>6</v>
      </c>
      <c r="E126" s="24">
        <v>3</v>
      </c>
      <c r="F126" s="15"/>
      <c r="G126" s="16">
        <f>E126*F126</f>
        <v>0</v>
      </c>
      <c r="H126" s="193"/>
    </row>
    <row r="127" spans="1:8" s="28" customFormat="1" ht="16.5" customHeight="1">
      <c r="A127" s="17"/>
      <c r="B127" s="116" t="s">
        <v>551</v>
      </c>
      <c r="C127" s="266" t="s">
        <v>554</v>
      </c>
      <c r="D127" s="117"/>
      <c r="E127" s="118"/>
      <c r="F127" s="119"/>
      <c r="G127" s="191">
        <f>SUM(G117:G126)</f>
        <v>0</v>
      </c>
      <c r="H127" s="194"/>
    </row>
    <row r="128" spans="1:8" s="28" customFormat="1">
      <c r="A128" s="17"/>
      <c r="H128" s="194"/>
    </row>
    <row r="129" spans="1:11" s="28" customFormat="1" ht="18">
      <c r="A129" s="17"/>
      <c r="B129" s="116" t="s">
        <v>695</v>
      </c>
      <c r="C129" s="285" t="s">
        <v>555</v>
      </c>
      <c r="D129" s="117"/>
      <c r="E129" s="118"/>
      <c r="F129" s="119"/>
      <c r="G129" s="191">
        <f>G114+G127</f>
        <v>0</v>
      </c>
      <c r="H129" s="194"/>
      <c r="K129" s="131"/>
    </row>
    <row r="130" spans="1:11" s="28" customFormat="1" ht="18">
      <c r="A130" s="17"/>
      <c r="B130" s="116"/>
      <c r="C130" s="286"/>
      <c r="D130" s="117"/>
      <c r="E130" s="118"/>
      <c r="F130" s="119"/>
      <c r="G130" s="191"/>
      <c r="H130" s="194"/>
      <c r="K130" s="131"/>
    </row>
    <row r="131" spans="1:11" s="28" customFormat="1" ht="18">
      <c r="A131" s="17"/>
      <c r="B131" s="287" t="s">
        <v>697</v>
      </c>
      <c r="C131" s="266" t="s">
        <v>42</v>
      </c>
      <c r="D131" s="3"/>
      <c r="E131" s="22"/>
      <c r="F131" s="33"/>
      <c r="G131" s="11"/>
      <c r="H131" s="194"/>
      <c r="K131" s="131"/>
    </row>
    <row r="132" spans="1:11" s="28" customFormat="1" ht="18.75" thickBot="1">
      <c r="A132" s="17"/>
      <c r="B132" s="66"/>
      <c r="C132" s="7" t="s">
        <v>25</v>
      </c>
      <c r="D132" s="8" t="s">
        <v>2</v>
      </c>
      <c r="E132" s="9" t="s">
        <v>3</v>
      </c>
      <c r="F132" s="9" t="s">
        <v>4</v>
      </c>
      <c r="G132" s="9" t="s">
        <v>20</v>
      </c>
      <c r="H132" s="194"/>
      <c r="K132" s="131"/>
    </row>
    <row r="133" spans="1:11" s="28" customFormat="1" ht="18">
      <c r="A133" s="17"/>
      <c r="B133" s="61">
        <v>1</v>
      </c>
      <c r="C133" s="34" t="s">
        <v>43</v>
      </c>
      <c r="D133" s="14" t="s">
        <v>44</v>
      </c>
      <c r="E133" s="24">
        <v>721</v>
      </c>
      <c r="F133" s="15"/>
      <c r="G133" s="16">
        <f>E133*F133</f>
        <v>0</v>
      </c>
      <c r="H133" s="194"/>
      <c r="K133" s="131"/>
    </row>
    <row r="134" spans="1:11" s="28" customFormat="1" ht="18">
      <c r="A134" s="17"/>
      <c r="B134" s="61">
        <v>2</v>
      </c>
      <c r="C134" s="34" t="s">
        <v>45</v>
      </c>
      <c r="D134" s="14" t="s">
        <v>44</v>
      </c>
      <c r="E134" s="24">
        <v>323</v>
      </c>
      <c r="F134" s="15"/>
      <c r="G134" s="16">
        <f>E134*F134</f>
        <v>0</v>
      </c>
      <c r="H134" s="194"/>
      <c r="K134" s="131"/>
    </row>
    <row r="135" spans="1:11" s="28" customFormat="1" ht="18">
      <c r="A135" s="17"/>
      <c r="B135" s="61">
        <v>3</v>
      </c>
      <c r="C135" s="34" t="s">
        <v>46</v>
      </c>
      <c r="D135" s="14" t="s">
        <v>44</v>
      </c>
      <c r="E135" s="24">
        <v>192</v>
      </c>
      <c r="F135" s="15"/>
      <c r="G135" s="16">
        <f t="shared" ref="G135:G141" si="8">E135*F135</f>
        <v>0</v>
      </c>
      <c r="H135" s="194"/>
      <c r="K135" s="131"/>
    </row>
    <row r="136" spans="1:11" s="28" customFormat="1" ht="18">
      <c r="A136" s="17"/>
      <c r="B136" s="61">
        <v>4</v>
      </c>
      <c r="C136" s="34" t="s">
        <v>47</v>
      </c>
      <c r="D136" s="14" t="s">
        <v>44</v>
      </c>
      <c r="E136" s="24">
        <v>206</v>
      </c>
      <c r="F136" s="15"/>
      <c r="G136" s="16">
        <f t="shared" si="8"/>
        <v>0</v>
      </c>
      <c r="H136" s="194"/>
      <c r="K136" s="131"/>
    </row>
    <row r="137" spans="1:11" s="28" customFormat="1" ht="18">
      <c r="A137" s="17"/>
      <c r="B137" s="61">
        <v>5</v>
      </c>
      <c r="C137" s="34" t="s">
        <v>48</v>
      </c>
      <c r="D137" s="14" t="s">
        <v>6</v>
      </c>
      <c r="E137" s="24">
        <v>9</v>
      </c>
      <c r="F137" s="15"/>
      <c r="G137" s="16">
        <f t="shared" si="8"/>
        <v>0</v>
      </c>
      <c r="H137" s="194"/>
      <c r="K137" s="131"/>
    </row>
    <row r="138" spans="1:11" s="28" customFormat="1" ht="18">
      <c r="A138" s="17"/>
      <c r="B138" s="61">
        <v>6</v>
      </c>
      <c r="C138" s="34" t="s">
        <v>49</v>
      </c>
      <c r="D138" s="14" t="s">
        <v>6</v>
      </c>
      <c r="E138" s="24">
        <v>9</v>
      </c>
      <c r="F138" s="15"/>
      <c r="G138" s="16">
        <f t="shared" si="8"/>
        <v>0</v>
      </c>
      <c r="H138" s="194"/>
      <c r="K138" s="131"/>
    </row>
    <row r="139" spans="1:11" s="28" customFormat="1" ht="25.5">
      <c r="A139" s="17"/>
      <c r="B139" s="61">
        <v>7</v>
      </c>
      <c r="C139" s="34" t="s">
        <v>50</v>
      </c>
      <c r="D139" s="14" t="s">
        <v>51</v>
      </c>
      <c r="E139" s="24">
        <v>0.72699999999999998</v>
      </c>
      <c r="F139" s="15"/>
      <c r="G139" s="16">
        <f t="shared" si="8"/>
        <v>0</v>
      </c>
      <c r="H139" s="194"/>
      <c r="K139" s="131"/>
    </row>
    <row r="140" spans="1:11" s="28" customFormat="1" ht="18">
      <c r="A140" s="17"/>
      <c r="B140" s="61">
        <v>8</v>
      </c>
      <c r="C140" s="34" t="s">
        <v>54</v>
      </c>
      <c r="D140" s="14" t="s">
        <v>15</v>
      </c>
      <c r="E140" s="24">
        <v>8</v>
      </c>
      <c r="F140" s="15"/>
      <c r="G140" s="16">
        <f t="shared" si="8"/>
        <v>0</v>
      </c>
      <c r="H140" s="194"/>
      <c r="K140" s="131"/>
    </row>
    <row r="141" spans="1:11" s="28" customFormat="1" ht="26.25" thickBot="1">
      <c r="A141" s="17"/>
      <c r="B141" s="61">
        <v>9</v>
      </c>
      <c r="C141" s="34" t="s">
        <v>55</v>
      </c>
      <c r="D141" s="14" t="s">
        <v>15</v>
      </c>
      <c r="E141" s="24">
        <v>8</v>
      </c>
      <c r="F141" s="15"/>
      <c r="G141" s="16">
        <f t="shared" si="8"/>
        <v>0</v>
      </c>
      <c r="H141" s="194"/>
      <c r="K141" s="131"/>
    </row>
    <row r="142" spans="1:11" s="28" customFormat="1" ht="18">
      <c r="A142" s="17"/>
      <c r="B142" s="67"/>
      <c r="C142" s="137" t="str">
        <f>CONCATENATE(C131," - SKUPAJ:")</f>
        <v>ZAKLJUČNA DELA - SKUPAJ:</v>
      </c>
      <c r="D142" s="54"/>
      <c r="E142" s="57"/>
      <c r="F142" s="55"/>
      <c r="G142" s="56">
        <f>SUM(G133:G141)</f>
        <v>0</v>
      </c>
      <c r="H142" s="194"/>
      <c r="K142" s="131"/>
    </row>
    <row r="143" spans="1:11" s="28" customFormat="1" ht="18">
      <c r="A143" s="17"/>
      <c r="B143" s="116"/>
      <c r="C143" s="189"/>
      <c r="D143" s="189"/>
      <c r="F143" s="190"/>
      <c r="G143" s="191"/>
      <c r="H143" s="194"/>
      <c r="K143" s="131"/>
    </row>
    <row r="144" spans="1:11" s="28" customFormat="1" ht="18.75" thickBot="1">
      <c r="A144" s="17"/>
      <c r="B144" s="288" t="s">
        <v>689</v>
      </c>
      <c r="C144" s="289" t="s">
        <v>556</v>
      </c>
      <c r="D144" s="290"/>
      <c r="E144" s="290"/>
      <c r="F144" s="291"/>
      <c r="G144" s="308">
        <f>G23+G42+G81+G129+G142</f>
        <v>0</v>
      </c>
      <c r="H144" s="224" t="s">
        <v>0</v>
      </c>
      <c r="I144" s="194"/>
      <c r="K144" s="131"/>
    </row>
    <row r="145" spans="1:13" s="28" customFormat="1" ht="18">
      <c r="A145" s="17"/>
      <c r="B145" s="116"/>
      <c r="C145" s="266"/>
      <c r="D145" s="117"/>
      <c r="E145" s="118"/>
      <c r="F145" s="119"/>
      <c r="G145" s="120"/>
      <c r="K145" s="131"/>
    </row>
    <row r="146" spans="1:13" s="28" customFormat="1" ht="18">
      <c r="A146" s="17"/>
      <c r="B146" s="292" t="s">
        <v>690</v>
      </c>
      <c r="C146" s="983" t="s">
        <v>532</v>
      </c>
      <c r="D146" s="983"/>
      <c r="E146" s="983"/>
      <c r="F146" s="983"/>
      <c r="G146" s="983"/>
      <c r="K146" s="131" t="s">
        <v>0</v>
      </c>
    </row>
    <row r="147" spans="1:13" s="28" customFormat="1" ht="18">
      <c r="A147" s="17"/>
      <c r="B147" s="116"/>
      <c r="C147" s="266"/>
      <c r="D147" s="117"/>
      <c r="E147" s="118"/>
      <c r="F147" s="119"/>
      <c r="G147" s="120"/>
      <c r="K147" s="131"/>
    </row>
    <row r="148" spans="1:13" ht="15.75">
      <c r="A148" s="264"/>
      <c r="B148" s="265" t="s">
        <v>243</v>
      </c>
      <c r="C148" s="266" t="s">
        <v>32</v>
      </c>
      <c r="G148" s="11"/>
      <c r="I148" s="12"/>
    </row>
    <row r="149" spans="1:13" s="20" customFormat="1" ht="14.25" thickBot="1">
      <c r="A149" s="18"/>
      <c r="B149" s="66"/>
      <c r="C149" s="7" t="s">
        <v>25</v>
      </c>
      <c r="D149" s="8" t="s">
        <v>2</v>
      </c>
      <c r="E149" s="9" t="s">
        <v>3</v>
      </c>
      <c r="F149" s="9" t="s">
        <v>4</v>
      </c>
      <c r="G149" s="9" t="s">
        <v>20</v>
      </c>
      <c r="M149" s="20" t="s">
        <v>0</v>
      </c>
    </row>
    <row r="150" spans="1:13" s="20" customFormat="1" ht="25.5">
      <c r="A150" s="21"/>
      <c r="B150" s="61">
        <v>1</v>
      </c>
      <c r="C150" s="34" t="s">
        <v>27</v>
      </c>
      <c r="D150" s="14" t="s">
        <v>7</v>
      </c>
      <c r="E150" s="24">
        <v>341</v>
      </c>
      <c r="F150" s="15"/>
      <c r="G150" s="58">
        <f t="shared" ref="G150:G155" si="9">E150*F150</f>
        <v>0</v>
      </c>
      <c r="J150" s="20" t="s">
        <v>0</v>
      </c>
      <c r="L150" s="20" t="s">
        <v>0</v>
      </c>
    </row>
    <row r="151" spans="1:13" s="20" customFormat="1" ht="25.5">
      <c r="A151" s="21"/>
      <c r="B151" s="61">
        <v>2</v>
      </c>
      <c r="C151" s="34" t="s">
        <v>28</v>
      </c>
      <c r="D151" s="14" t="s">
        <v>6</v>
      </c>
      <c r="E151" s="24">
        <v>20</v>
      </c>
      <c r="F151" s="15"/>
      <c r="G151" s="58">
        <f t="shared" si="9"/>
        <v>0</v>
      </c>
      <c r="J151" s="20" t="s">
        <v>0</v>
      </c>
    </row>
    <row r="152" spans="1:13" s="20" customFormat="1" ht="25.5">
      <c r="A152" s="21"/>
      <c r="B152" s="61">
        <v>3</v>
      </c>
      <c r="C152" s="34" t="s">
        <v>29</v>
      </c>
      <c r="D152" s="14" t="s">
        <v>6</v>
      </c>
      <c r="E152" s="24">
        <v>15</v>
      </c>
      <c r="F152" s="15"/>
      <c r="G152" s="58">
        <f t="shared" si="9"/>
        <v>0</v>
      </c>
      <c r="J152" s="20" t="s">
        <v>0</v>
      </c>
    </row>
    <row r="153" spans="1:13" s="20" customFormat="1" ht="25.5">
      <c r="A153" s="21"/>
      <c r="B153" s="61">
        <v>4</v>
      </c>
      <c r="C153" s="34" t="s">
        <v>104</v>
      </c>
      <c r="D153" s="14" t="s">
        <v>30</v>
      </c>
      <c r="E153" s="24">
        <v>202</v>
      </c>
      <c r="F153" s="15"/>
      <c r="G153" s="58">
        <f t="shared" si="9"/>
        <v>0</v>
      </c>
    </row>
    <row r="154" spans="1:13" s="20" customFormat="1" ht="38.25">
      <c r="A154" s="21"/>
      <c r="B154" s="61">
        <v>5</v>
      </c>
      <c r="C154" s="13" t="s">
        <v>105</v>
      </c>
      <c r="D154" s="14" t="s">
        <v>688</v>
      </c>
      <c r="E154" s="24">
        <v>255</v>
      </c>
      <c r="F154" s="15"/>
      <c r="G154" s="58">
        <f t="shared" si="9"/>
        <v>0</v>
      </c>
    </row>
    <row r="155" spans="1:13" s="20" customFormat="1" ht="25.5">
      <c r="A155" s="21"/>
      <c r="B155" s="61">
        <v>6</v>
      </c>
      <c r="C155" s="13" t="s">
        <v>557</v>
      </c>
      <c r="D155" s="14" t="s">
        <v>6</v>
      </c>
      <c r="E155" s="24">
        <v>1</v>
      </c>
      <c r="F155" s="15"/>
      <c r="G155" s="58">
        <f t="shared" si="9"/>
        <v>0</v>
      </c>
    </row>
    <row r="156" spans="1:13" s="20" customFormat="1" ht="14.25" thickBot="1">
      <c r="A156" s="21"/>
      <c r="B156" s="61" t="s">
        <v>0</v>
      </c>
      <c r="C156" s="13"/>
      <c r="D156" s="14"/>
      <c r="E156" s="24"/>
      <c r="F156" s="15"/>
      <c r="G156" s="58"/>
    </row>
    <row r="157" spans="1:13" s="28" customFormat="1">
      <c r="A157" s="17"/>
      <c r="B157" s="67"/>
      <c r="C157" s="137" t="str">
        <f>CONCATENATE(C148," - SKUPAJ:")</f>
        <v>PRIPRAVLJALNA DELA - SKUPAJ:</v>
      </c>
      <c r="D157" s="54"/>
      <c r="E157" s="57"/>
      <c r="F157" s="55"/>
      <c r="G157" s="56">
        <f>SUM(G150:G156)</f>
        <v>0</v>
      </c>
    </row>
    <row r="158" spans="1:13" s="28" customFormat="1">
      <c r="A158" s="29"/>
      <c r="B158" s="68"/>
      <c r="C158" s="90"/>
      <c r="D158" s="90"/>
      <c r="E158" s="91"/>
      <c r="F158" s="92"/>
      <c r="G158" s="93"/>
    </row>
    <row r="159" spans="1:13">
      <c r="A159" s="264"/>
      <c r="B159" s="265" t="s">
        <v>244</v>
      </c>
      <c r="C159" s="266" t="s">
        <v>9</v>
      </c>
      <c r="F159" s="33"/>
      <c r="G159" s="11"/>
    </row>
    <row r="160" spans="1:13" ht="13.5" thickBot="1">
      <c r="A160" s="18"/>
      <c r="B160" s="66"/>
      <c r="C160" s="7" t="s">
        <v>25</v>
      </c>
      <c r="D160" s="8" t="s">
        <v>2</v>
      </c>
      <c r="E160" s="9" t="s">
        <v>3</v>
      </c>
      <c r="F160" s="9" t="s">
        <v>4</v>
      </c>
      <c r="G160" s="9" t="s">
        <v>20</v>
      </c>
    </row>
    <row r="161" spans="1:8" s="20" customFormat="1" ht="25.5">
      <c r="A161" s="21"/>
      <c r="B161" s="61">
        <v>1</v>
      </c>
      <c r="C161" s="34" t="s">
        <v>31</v>
      </c>
      <c r="D161" s="14" t="s">
        <v>15</v>
      </c>
      <c r="E161" s="24">
        <v>80</v>
      </c>
      <c r="F161" s="15"/>
      <c r="G161" s="58">
        <f t="shared" ref="G161:G168" si="10">E161*F161</f>
        <v>0</v>
      </c>
      <c r="H161" s="94"/>
    </row>
    <row r="162" spans="1:8" s="20" customFormat="1" ht="38.25">
      <c r="A162" s="21"/>
      <c r="B162" s="61">
        <v>2</v>
      </c>
      <c r="C162" s="34" t="s">
        <v>109</v>
      </c>
      <c r="D162" s="14" t="s">
        <v>10</v>
      </c>
      <c r="E162" s="24">
        <v>632</v>
      </c>
      <c r="F162" s="15"/>
      <c r="G162" s="16">
        <f t="shared" si="10"/>
        <v>0</v>
      </c>
    </row>
    <row r="163" spans="1:8" s="20" customFormat="1" ht="38.25">
      <c r="A163" s="21"/>
      <c r="B163" s="61">
        <v>3</v>
      </c>
      <c r="C163" s="34" t="s">
        <v>33</v>
      </c>
      <c r="D163" s="14" t="s">
        <v>10</v>
      </c>
      <c r="E163" s="24">
        <v>6</v>
      </c>
      <c r="F163" s="15"/>
      <c r="G163" s="16">
        <f t="shared" si="10"/>
        <v>0</v>
      </c>
    </row>
    <row r="164" spans="1:8" s="20" customFormat="1" ht="25.5">
      <c r="A164" s="21"/>
      <c r="B164" s="61">
        <v>4</v>
      </c>
      <c r="C164" s="34" t="s">
        <v>34</v>
      </c>
      <c r="D164" s="14" t="s">
        <v>8</v>
      </c>
      <c r="E164" s="24">
        <v>204</v>
      </c>
      <c r="F164" s="15"/>
      <c r="G164" s="16">
        <f t="shared" si="10"/>
        <v>0</v>
      </c>
    </row>
    <row r="165" spans="1:8" s="20" customFormat="1" ht="76.5">
      <c r="A165" s="21"/>
      <c r="B165" s="61">
        <v>5</v>
      </c>
      <c r="C165" s="34" t="s">
        <v>558</v>
      </c>
      <c r="D165" s="14" t="s">
        <v>10</v>
      </c>
      <c r="E165" s="24">
        <v>260</v>
      </c>
      <c r="F165" s="15"/>
      <c r="G165" s="16">
        <f t="shared" si="10"/>
        <v>0</v>
      </c>
    </row>
    <row r="166" spans="1:8" s="20" customFormat="1" ht="51">
      <c r="A166" s="21"/>
      <c r="B166" s="61">
        <v>6</v>
      </c>
      <c r="C166" s="34" t="s">
        <v>36</v>
      </c>
      <c r="D166" s="14" t="s">
        <v>10</v>
      </c>
      <c r="E166" s="24">
        <f>E162+E163-E165-E167</f>
        <v>318.77999999999997</v>
      </c>
      <c r="F166" s="15"/>
      <c r="G166" s="16">
        <f t="shared" si="10"/>
        <v>0</v>
      </c>
    </row>
    <row r="167" spans="1:8" s="20" customFormat="1" ht="25.5">
      <c r="A167" s="21"/>
      <c r="B167" s="61">
        <v>7</v>
      </c>
      <c r="C167" s="34" t="s">
        <v>559</v>
      </c>
      <c r="D167" s="14" t="s">
        <v>10</v>
      </c>
      <c r="E167" s="24">
        <f>(341-12)*0.18</f>
        <v>59.22</v>
      </c>
      <c r="F167" s="15"/>
      <c r="G167" s="16">
        <f t="shared" si="10"/>
        <v>0</v>
      </c>
    </row>
    <row r="168" spans="1:8" s="20" customFormat="1" ht="38.25">
      <c r="A168" s="21"/>
      <c r="B168" s="61">
        <v>8</v>
      </c>
      <c r="C168" s="34" t="s">
        <v>38</v>
      </c>
      <c r="D168" s="14" t="s">
        <v>10</v>
      </c>
      <c r="E168" s="24">
        <f>E166*1.25</f>
        <v>398.47499999999997</v>
      </c>
      <c r="F168" s="15"/>
      <c r="G168" s="16">
        <f t="shared" si="10"/>
        <v>0</v>
      </c>
    </row>
    <row r="169" spans="1:8" s="20" customFormat="1" ht="14.25" thickBot="1">
      <c r="A169" s="21"/>
      <c r="B169" s="61"/>
      <c r="C169" s="34"/>
      <c r="D169" s="14"/>
      <c r="E169" s="24"/>
      <c r="F169" s="15"/>
      <c r="G169" s="16"/>
    </row>
    <row r="170" spans="1:8" s="28" customFormat="1">
      <c r="A170" s="17"/>
      <c r="B170" s="67"/>
      <c r="C170" s="137" t="str">
        <f>CONCATENATE(C159," - SKUPAJ:")</f>
        <v>ZEMELJSKA DELA - SKUPAJ:</v>
      </c>
      <c r="D170" s="54"/>
      <c r="E170" s="57"/>
      <c r="F170" s="55"/>
      <c r="G170" s="56">
        <f>SUM(G161:G168)</f>
        <v>0</v>
      </c>
    </row>
    <row r="171" spans="1:8" s="28" customFormat="1">
      <c r="A171" s="17"/>
      <c r="B171" s="116"/>
      <c r="C171" s="189"/>
      <c r="D171" s="189"/>
      <c r="F171" s="190"/>
      <c r="G171" s="191"/>
    </row>
    <row r="172" spans="1:8" s="28" customFormat="1">
      <c r="A172" s="17"/>
      <c r="B172" s="265" t="s">
        <v>694</v>
      </c>
      <c r="C172" s="266" t="s">
        <v>152</v>
      </c>
      <c r="D172" s="3"/>
      <c r="E172" s="22"/>
      <c r="F172" s="33"/>
      <c r="G172" s="11"/>
    </row>
    <row r="173" spans="1:8" s="28" customFormat="1" ht="13.5" thickBot="1">
      <c r="A173" s="17"/>
      <c r="B173" s="66"/>
      <c r="C173" s="7" t="s">
        <v>25</v>
      </c>
      <c r="D173" s="8" t="s">
        <v>2</v>
      </c>
      <c r="E173" s="9" t="s">
        <v>3</v>
      </c>
      <c r="F173" s="9" t="s">
        <v>4</v>
      </c>
      <c r="G173" s="9" t="s">
        <v>20</v>
      </c>
    </row>
    <row r="174" spans="1:8" s="28" customFormat="1" ht="51">
      <c r="A174" s="17"/>
      <c r="B174" s="61">
        <v>1</v>
      </c>
      <c r="C174" s="34" t="s">
        <v>560</v>
      </c>
      <c r="D174" s="14" t="s">
        <v>6</v>
      </c>
      <c r="E174" s="24">
        <v>2</v>
      </c>
      <c r="F174" s="15"/>
      <c r="G174" s="16">
        <f>E174*F174</f>
        <v>0</v>
      </c>
    </row>
    <row r="175" spans="1:8" s="28" customFormat="1">
      <c r="A175" s="17"/>
      <c r="B175" s="61">
        <v>2</v>
      </c>
      <c r="C175" s="34" t="s">
        <v>561</v>
      </c>
      <c r="D175" s="14" t="s">
        <v>6</v>
      </c>
      <c r="E175" s="24">
        <v>2</v>
      </c>
      <c r="F175" s="15"/>
      <c r="G175" s="16">
        <f>E175*F175</f>
        <v>0</v>
      </c>
    </row>
    <row r="176" spans="1:8" s="28" customFormat="1" ht="25.5">
      <c r="A176" s="17"/>
      <c r="B176" s="61">
        <v>3</v>
      </c>
      <c r="C176" s="13" t="s">
        <v>562</v>
      </c>
      <c r="D176" s="14" t="s">
        <v>8</v>
      </c>
      <c r="E176" s="24">
        <v>255</v>
      </c>
      <c r="F176" s="15"/>
      <c r="G176" s="16">
        <f t="shared" ref="G176:G178" si="11">E176*F176</f>
        <v>0</v>
      </c>
    </row>
    <row r="177" spans="1:7" s="28" customFormat="1" ht="25.5">
      <c r="A177" s="17"/>
      <c r="B177" s="61">
        <v>4</v>
      </c>
      <c r="C177" s="13" t="s">
        <v>563</v>
      </c>
      <c r="D177" s="14" t="s">
        <v>8</v>
      </c>
      <c r="E177" s="24">
        <v>255</v>
      </c>
      <c r="F177" s="15"/>
      <c r="G177" s="16">
        <f t="shared" si="11"/>
        <v>0</v>
      </c>
    </row>
    <row r="178" spans="1:7" s="28" customFormat="1" ht="13.5" thickBot="1">
      <c r="A178" s="17"/>
      <c r="B178" s="61">
        <v>5</v>
      </c>
      <c r="C178" s="13" t="s">
        <v>11</v>
      </c>
      <c r="D178" s="14" t="s">
        <v>10</v>
      </c>
      <c r="E178" s="24">
        <v>300</v>
      </c>
      <c r="F178" s="15"/>
      <c r="G178" s="16">
        <f t="shared" si="11"/>
        <v>0</v>
      </c>
    </row>
    <row r="179" spans="1:7" s="28" customFormat="1">
      <c r="A179" s="17"/>
      <c r="B179" s="67"/>
      <c r="C179" s="137" t="str">
        <f>CONCATENATE(C172," - SKUPAJ:")</f>
        <v>GRADBENA DELA - SKUPAJ:</v>
      </c>
      <c r="D179" s="54"/>
      <c r="E179" s="57"/>
      <c r="F179" s="55"/>
      <c r="G179" s="56">
        <f>SUM(G172:G178)</f>
        <v>0</v>
      </c>
    </row>
    <row r="180" spans="1:7" s="28" customFormat="1">
      <c r="A180" s="17"/>
      <c r="B180" s="116"/>
      <c r="C180" s="189"/>
      <c r="D180" s="189"/>
      <c r="F180" s="190"/>
      <c r="G180" s="191"/>
    </row>
    <row r="181" spans="1:7">
      <c r="A181" s="264"/>
      <c r="B181" s="265" t="s">
        <v>695</v>
      </c>
      <c r="C181" s="266" t="s">
        <v>564</v>
      </c>
      <c r="F181" s="33"/>
      <c r="G181" s="11"/>
    </row>
    <row r="182" spans="1:7" ht="13.5" thickBot="1">
      <c r="A182" s="18"/>
      <c r="B182" s="66"/>
      <c r="C182" s="7" t="s">
        <v>25</v>
      </c>
      <c r="D182" s="8" t="s">
        <v>2</v>
      </c>
      <c r="E182" s="9" t="s">
        <v>3</v>
      </c>
      <c r="F182" s="9" t="s">
        <v>4</v>
      </c>
      <c r="G182" s="9" t="s">
        <v>20</v>
      </c>
    </row>
    <row r="183" spans="1:7" ht="38.25">
      <c r="A183" s="18"/>
      <c r="B183" s="207">
        <v>1</v>
      </c>
      <c r="C183" s="208" t="s">
        <v>565</v>
      </c>
      <c r="D183" s="112" t="s">
        <v>6</v>
      </c>
      <c r="E183" s="101">
        <v>1</v>
      </c>
      <c r="F183" s="209"/>
      <c r="G183" s="210"/>
    </row>
    <row r="184" spans="1:7" ht="82.5" customHeight="1">
      <c r="A184" s="18"/>
      <c r="B184" s="281" t="s">
        <v>127</v>
      </c>
      <c r="C184" s="208" t="s">
        <v>566</v>
      </c>
      <c r="D184" s="112" t="s">
        <v>6</v>
      </c>
      <c r="E184" s="101">
        <v>1</v>
      </c>
      <c r="F184" s="119"/>
      <c r="G184" s="211"/>
    </row>
    <row r="185" spans="1:7" ht="70.5" customHeight="1">
      <c r="A185" s="18"/>
      <c r="B185" s="281"/>
      <c r="C185" s="208" t="s">
        <v>544</v>
      </c>
      <c r="D185" s="112" t="s">
        <v>6</v>
      </c>
      <c r="E185" s="101">
        <v>1</v>
      </c>
      <c r="F185" s="119"/>
      <c r="G185" s="211"/>
    </row>
    <row r="186" spans="1:7" ht="63.75">
      <c r="A186" s="18"/>
      <c r="B186" s="281"/>
      <c r="C186" s="208" t="s">
        <v>567</v>
      </c>
      <c r="D186" s="112" t="s">
        <v>6</v>
      </c>
      <c r="E186" s="101">
        <v>2</v>
      </c>
      <c r="F186" s="119"/>
      <c r="G186" s="211"/>
    </row>
    <row r="187" spans="1:7" ht="64.5" thickBot="1">
      <c r="A187" s="18"/>
      <c r="B187" s="281"/>
      <c r="C187" s="213" t="s">
        <v>568</v>
      </c>
      <c r="D187" s="214" t="s">
        <v>6</v>
      </c>
      <c r="E187" s="215">
        <v>1</v>
      </c>
      <c r="F187" s="40"/>
      <c r="G187" s="216"/>
    </row>
    <row r="188" spans="1:7">
      <c r="A188" s="18"/>
      <c r="B188" s="282"/>
      <c r="C188" s="217" t="s">
        <v>129</v>
      </c>
      <c r="D188" s="112" t="s">
        <v>6</v>
      </c>
      <c r="E188" s="113">
        <v>1</v>
      </c>
      <c r="F188" s="114"/>
      <c r="G188" s="115">
        <f>E188*F188</f>
        <v>0</v>
      </c>
    </row>
    <row r="189" spans="1:7" ht="51">
      <c r="A189" s="18"/>
      <c r="B189" s="273">
        <v>2</v>
      </c>
      <c r="C189" s="34" t="s">
        <v>80</v>
      </c>
      <c r="D189" s="95"/>
      <c r="E189" s="96"/>
      <c r="F189" s="97"/>
      <c r="G189" s="16"/>
    </row>
    <row r="190" spans="1:7">
      <c r="A190" s="18"/>
      <c r="B190" s="98" t="s">
        <v>187</v>
      </c>
      <c r="C190" s="99" t="s">
        <v>116</v>
      </c>
      <c r="D190" s="100" t="s">
        <v>6</v>
      </c>
      <c r="E190" s="101">
        <v>2</v>
      </c>
      <c r="F190" s="102"/>
      <c r="G190" s="103">
        <f t="shared" ref="G190:G193" si="12">E190*F190</f>
        <v>0</v>
      </c>
    </row>
    <row r="191" spans="1:7">
      <c r="A191" s="18"/>
      <c r="B191" s="98" t="s">
        <v>189</v>
      </c>
      <c r="C191" s="99" t="s">
        <v>569</v>
      </c>
      <c r="D191" s="100" t="s">
        <v>6</v>
      </c>
      <c r="E191" s="101">
        <v>2</v>
      </c>
      <c r="F191" s="102"/>
      <c r="G191" s="103">
        <f t="shared" si="12"/>
        <v>0</v>
      </c>
    </row>
    <row r="192" spans="1:7">
      <c r="A192" s="18"/>
      <c r="B192" s="98" t="s">
        <v>191</v>
      </c>
      <c r="C192" s="99" t="s">
        <v>570</v>
      </c>
      <c r="D192" s="100" t="s">
        <v>6</v>
      </c>
      <c r="E192" s="101">
        <v>1</v>
      </c>
      <c r="F192" s="102"/>
      <c r="G192" s="103">
        <f t="shared" si="12"/>
        <v>0</v>
      </c>
    </row>
    <row r="193" spans="1:8">
      <c r="A193" s="18"/>
      <c r="B193" s="98" t="s">
        <v>193</v>
      </c>
      <c r="C193" s="99" t="s">
        <v>571</v>
      </c>
      <c r="D193" s="100" t="s">
        <v>6</v>
      </c>
      <c r="E193" s="101">
        <v>1</v>
      </c>
      <c r="F193" s="102"/>
      <c r="G193" s="103">
        <f t="shared" si="12"/>
        <v>0</v>
      </c>
    </row>
    <row r="194" spans="1:8" s="20" customFormat="1" ht="13.5">
      <c r="A194" s="21"/>
      <c r="B194" s="104"/>
      <c r="C194" s="274" t="s">
        <v>40</v>
      </c>
      <c r="D194" s="105"/>
      <c r="E194" s="106"/>
      <c r="F194" s="107"/>
      <c r="G194" s="108"/>
    </row>
    <row r="195" spans="1:8" s="20" customFormat="1" ht="38.25">
      <c r="A195" s="21"/>
      <c r="B195" s="109"/>
      <c r="C195" s="275" t="s">
        <v>67</v>
      </c>
      <c r="D195" s="276"/>
      <c r="E195" s="276"/>
      <c r="F195" s="276"/>
      <c r="G195" s="277"/>
      <c r="H195" s="1"/>
    </row>
    <row r="196" spans="1:8" s="20" customFormat="1" ht="38.25">
      <c r="A196" s="21"/>
      <c r="B196" s="61">
        <v>3</v>
      </c>
      <c r="C196" s="34" t="s">
        <v>572</v>
      </c>
      <c r="D196" s="14" t="s">
        <v>6</v>
      </c>
      <c r="E196" s="24">
        <v>2</v>
      </c>
      <c r="F196" s="15"/>
      <c r="G196" s="16">
        <f t="shared" ref="G196:G197" si="13">E196*F196</f>
        <v>0</v>
      </c>
    </row>
    <row r="197" spans="1:8" s="20" customFormat="1" ht="38.25">
      <c r="A197" s="21"/>
      <c r="B197" s="61">
        <v>4</v>
      </c>
      <c r="C197" s="34" t="s">
        <v>83</v>
      </c>
      <c r="D197" s="14" t="s">
        <v>10</v>
      </c>
      <c r="E197" s="24">
        <v>1.5</v>
      </c>
      <c r="F197" s="15"/>
      <c r="G197" s="16">
        <f t="shared" si="13"/>
        <v>0</v>
      </c>
    </row>
    <row r="198" spans="1:8" s="20" customFormat="1" ht="89.25">
      <c r="A198" s="21"/>
      <c r="B198" s="61">
        <v>5</v>
      </c>
      <c r="C198" s="74" t="s">
        <v>68</v>
      </c>
      <c r="D198" s="14" t="s">
        <v>6</v>
      </c>
      <c r="E198" s="24">
        <v>2</v>
      </c>
      <c r="F198" s="15"/>
      <c r="G198" s="16">
        <f>E198*F198</f>
        <v>0</v>
      </c>
    </row>
    <row r="199" spans="1:8" s="20" customFormat="1" ht="59.25" customHeight="1">
      <c r="A199" s="21"/>
      <c r="B199" s="61">
        <v>6</v>
      </c>
      <c r="C199" s="225" t="s">
        <v>573</v>
      </c>
      <c r="D199" s="100" t="s">
        <v>7</v>
      </c>
      <c r="E199" s="101">
        <v>344</v>
      </c>
      <c r="F199" s="102"/>
      <c r="G199" s="103">
        <f t="shared" ref="G199:G201" si="14">E199*F199</f>
        <v>0</v>
      </c>
    </row>
    <row r="200" spans="1:8" s="20" customFormat="1" ht="38.25">
      <c r="A200" s="21"/>
      <c r="B200" s="61">
        <v>7</v>
      </c>
      <c r="C200" s="225" t="s">
        <v>574</v>
      </c>
      <c r="D200" s="100" t="s">
        <v>6</v>
      </c>
      <c r="E200" s="101">
        <v>6</v>
      </c>
      <c r="F200" s="102"/>
      <c r="G200" s="103">
        <f t="shared" si="14"/>
        <v>0</v>
      </c>
    </row>
    <row r="201" spans="1:8" s="20" customFormat="1" ht="25.5">
      <c r="A201" s="21"/>
      <c r="B201" s="61">
        <v>8</v>
      </c>
      <c r="C201" s="225" t="s">
        <v>575</v>
      </c>
      <c r="D201" s="100" t="s">
        <v>6</v>
      </c>
      <c r="E201" s="101">
        <v>4</v>
      </c>
      <c r="F201" s="102"/>
      <c r="G201" s="103">
        <f t="shared" si="14"/>
        <v>0</v>
      </c>
      <c r="H201" s="225"/>
    </row>
    <row r="202" spans="1:8" s="20" customFormat="1" ht="38.25">
      <c r="A202" s="21"/>
      <c r="B202" s="61">
        <v>9</v>
      </c>
      <c r="C202" s="225" t="s">
        <v>576</v>
      </c>
      <c r="D202" s="100"/>
      <c r="E202" s="101"/>
      <c r="F202" s="102"/>
      <c r="G202" s="103"/>
      <c r="H202" s="226"/>
    </row>
    <row r="203" spans="1:8" s="20" customFormat="1" ht="13.5">
      <c r="A203" s="21"/>
      <c r="B203" s="227" t="s">
        <v>577</v>
      </c>
      <c r="C203" s="74" t="s">
        <v>578</v>
      </c>
      <c r="D203" s="14" t="s">
        <v>6</v>
      </c>
      <c r="E203" s="24">
        <v>4</v>
      </c>
      <c r="F203" s="15"/>
      <c r="G203" s="16">
        <f t="shared" ref="G203:G214" si="15">E203*F203</f>
        <v>0</v>
      </c>
    </row>
    <row r="204" spans="1:8" s="20" customFormat="1" ht="13.5">
      <c r="A204" s="21"/>
      <c r="B204" s="227" t="s">
        <v>579</v>
      </c>
      <c r="C204" s="74" t="s">
        <v>580</v>
      </c>
      <c r="D204" s="14" t="s">
        <v>6</v>
      </c>
      <c r="E204" s="24">
        <v>1</v>
      </c>
      <c r="F204" s="15"/>
      <c r="G204" s="16">
        <f t="shared" si="15"/>
        <v>0</v>
      </c>
    </row>
    <row r="205" spans="1:8" s="20" customFormat="1" ht="13.5">
      <c r="A205" s="21"/>
      <c r="B205" s="227" t="s">
        <v>581</v>
      </c>
      <c r="C205" s="74" t="s">
        <v>582</v>
      </c>
      <c r="D205" s="14" t="s">
        <v>6</v>
      </c>
      <c r="E205" s="24">
        <v>2</v>
      </c>
      <c r="F205" s="15"/>
      <c r="G205" s="16">
        <f t="shared" si="15"/>
        <v>0</v>
      </c>
    </row>
    <row r="206" spans="1:8" s="20" customFormat="1" ht="13.5">
      <c r="A206" s="21"/>
      <c r="B206" s="227" t="s">
        <v>583</v>
      </c>
      <c r="C206" s="74" t="s">
        <v>584</v>
      </c>
      <c r="D206" s="14" t="s">
        <v>6</v>
      </c>
      <c r="E206" s="24">
        <v>2</v>
      </c>
      <c r="F206" s="15"/>
      <c r="G206" s="16">
        <f t="shared" si="15"/>
        <v>0</v>
      </c>
    </row>
    <row r="207" spans="1:8" s="20" customFormat="1" ht="13.5">
      <c r="A207" s="21"/>
      <c r="B207" s="227" t="s">
        <v>585</v>
      </c>
      <c r="C207" s="74" t="s">
        <v>586</v>
      </c>
      <c r="D207" s="14" t="s">
        <v>6</v>
      </c>
      <c r="E207" s="24">
        <v>1</v>
      </c>
      <c r="F207" s="15"/>
      <c r="G207" s="16">
        <f t="shared" si="15"/>
        <v>0</v>
      </c>
    </row>
    <row r="208" spans="1:8" s="20" customFormat="1" ht="13.5">
      <c r="A208" s="21"/>
      <c r="B208" s="227" t="s">
        <v>587</v>
      </c>
      <c r="C208" s="74" t="s">
        <v>588</v>
      </c>
      <c r="D208" s="14" t="s">
        <v>6</v>
      </c>
      <c r="E208" s="24">
        <v>6</v>
      </c>
      <c r="F208" s="15"/>
      <c r="G208" s="16">
        <f t="shared" si="15"/>
        <v>0</v>
      </c>
    </row>
    <row r="209" spans="1:7" s="20" customFormat="1" ht="13.5">
      <c r="A209" s="21"/>
      <c r="B209" s="227" t="s">
        <v>589</v>
      </c>
      <c r="C209" s="74" t="s">
        <v>590</v>
      </c>
      <c r="D209" s="14" t="s">
        <v>6</v>
      </c>
      <c r="E209" s="24">
        <v>1</v>
      </c>
      <c r="F209" s="15"/>
      <c r="G209" s="16">
        <f t="shared" si="15"/>
        <v>0</v>
      </c>
    </row>
    <row r="210" spans="1:7" s="20" customFormat="1" ht="13.5">
      <c r="A210" s="21"/>
      <c r="B210" s="227" t="s">
        <v>591</v>
      </c>
      <c r="C210" s="74" t="s">
        <v>592</v>
      </c>
      <c r="D210" s="14" t="s">
        <v>6</v>
      </c>
      <c r="E210" s="24">
        <v>1</v>
      </c>
      <c r="F210" s="15"/>
      <c r="G210" s="16">
        <f t="shared" si="15"/>
        <v>0</v>
      </c>
    </row>
    <row r="211" spans="1:7" s="20" customFormat="1" ht="13.5">
      <c r="A211" s="21"/>
      <c r="B211" s="227" t="s">
        <v>593</v>
      </c>
      <c r="C211" s="74" t="s">
        <v>594</v>
      </c>
      <c r="D211" s="14" t="s">
        <v>6</v>
      </c>
      <c r="E211" s="24">
        <v>1</v>
      </c>
      <c r="F211" s="15"/>
      <c r="G211" s="16">
        <f t="shared" si="15"/>
        <v>0</v>
      </c>
    </row>
    <row r="212" spans="1:7" s="20" customFormat="1" ht="13.5">
      <c r="A212" s="21"/>
      <c r="B212" s="227" t="s">
        <v>595</v>
      </c>
      <c r="C212" s="74" t="s">
        <v>596</v>
      </c>
      <c r="D212" s="14" t="s">
        <v>6</v>
      </c>
      <c r="E212" s="24">
        <v>4</v>
      </c>
      <c r="F212" s="15"/>
      <c r="G212" s="16">
        <f t="shared" si="15"/>
        <v>0</v>
      </c>
    </row>
    <row r="213" spans="1:7" s="20" customFormat="1" ht="38.25">
      <c r="A213" s="21"/>
      <c r="B213" s="61">
        <v>10</v>
      </c>
      <c r="C213" s="74" t="s">
        <v>597</v>
      </c>
      <c r="D213" s="14" t="s">
        <v>7</v>
      </c>
      <c r="E213" s="24">
        <v>12</v>
      </c>
      <c r="F213" s="15"/>
      <c r="G213" s="16">
        <f t="shared" si="15"/>
        <v>0</v>
      </c>
    </row>
    <row r="214" spans="1:7" s="20" customFormat="1" ht="13.5">
      <c r="A214" s="21"/>
      <c r="B214" s="61">
        <v>11</v>
      </c>
      <c r="C214" s="74" t="s">
        <v>598</v>
      </c>
      <c r="D214" s="14" t="s">
        <v>7</v>
      </c>
      <c r="E214" s="24">
        <f>E199-12</f>
        <v>332</v>
      </c>
      <c r="F214" s="15"/>
      <c r="G214" s="16">
        <f t="shared" si="15"/>
        <v>0</v>
      </c>
    </row>
    <row r="215" spans="1:7" s="28" customFormat="1" ht="20.25" customHeight="1">
      <c r="A215" s="17"/>
      <c r="B215" s="122"/>
      <c r="C215" s="284" t="s">
        <v>599</v>
      </c>
      <c r="D215" s="117"/>
      <c r="E215" s="118"/>
      <c r="F215" s="119"/>
      <c r="G215" s="191">
        <f>SUM(G183:G214)</f>
        <v>0</v>
      </c>
    </row>
    <row r="216" spans="1:7" s="28" customFormat="1">
      <c r="A216" s="17"/>
      <c r="B216" s="116"/>
      <c r="C216" s="266"/>
      <c r="D216" s="117"/>
      <c r="E216" s="118"/>
      <c r="F216" s="119"/>
      <c r="G216" s="120"/>
    </row>
    <row r="217" spans="1:7" s="28" customFormat="1">
      <c r="A217" s="17"/>
      <c r="B217" s="287" t="s">
        <v>697</v>
      </c>
      <c r="C217" s="266" t="s">
        <v>42</v>
      </c>
      <c r="D217" s="3"/>
      <c r="E217" s="22"/>
      <c r="F217" s="33"/>
      <c r="G217" s="11"/>
    </row>
    <row r="218" spans="1:7" s="28" customFormat="1" ht="13.5" thickBot="1">
      <c r="A218" s="17"/>
      <c r="B218" s="66"/>
      <c r="C218" s="7" t="s">
        <v>25</v>
      </c>
      <c r="D218" s="8" t="s">
        <v>2</v>
      </c>
      <c r="E218" s="9" t="s">
        <v>3</v>
      </c>
      <c r="F218" s="9" t="s">
        <v>4</v>
      </c>
      <c r="G218" s="9" t="s">
        <v>20</v>
      </c>
    </row>
    <row r="219" spans="1:7" s="28" customFormat="1">
      <c r="A219" s="17"/>
      <c r="B219" s="61">
        <v>1</v>
      </c>
      <c r="C219" s="34" t="s">
        <v>43</v>
      </c>
      <c r="D219" s="14" t="s">
        <v>44</v>
      </c>
      <c r="E219" s="24">
        <v>341</v>
      </c>
      <c r="F219" s="15"/>
      <c r="G219" s="16">
        <f>E219*F219</f>
        <v>0</v>
      </c>
    </row>
    <row r="220" spans="1:7" s="28" customFormat="1">
      <c r="A220" s="17"/>
      <c r="B220" s="61">
        <v>2</v>
      </c>
      <c r="C220" s="34" t="s">
        <v>45</v>
      </c>
      <c r="D220" s="14" t="s">
        <v>44</v>
      </c>
      <c r="E220" s="24">
        <v>341</v>
      </c>
      <c r="F220" s="15"/>
      <c r="G220" s="16">
        <f>E220*F220</f>
        <v>0</v>
      </c>
    </row>
    <row r="221" spans="1:7" s="28" customFormat="1" ht="25.5">
      <c r="A221" s="17"/>
      <c r="B221" s="61">
        <v>3</v>
      </c>
      <c r="C221" s="34" t="s">
        <v>50</v>
      </c>
      <c r="D221" s="14" t="s">
        <v>51</v>
      </c>
      <c r="E221" s="24">
        <v>0.34</v>
      </c>
      <c r="F221" s="15"/>
      <c r="G221" s="16">
        <f t="shared" ref="G221:G223" si="16">E221*F221</f>
        <v>0</v>
      </c>
    </row>
    <row r="222" spans="1:7" s="28" customFormat="1">
      <c r="A222" s="17"/>
      <c r="B222" s="61">
        <v>4</v>
      </c>
      <c r="C222" s="34" t="s">
        <v>54</v>
      </c>
      <c r="D222" s="14" t="s">
        <v>15</v>
      </c>
      <c r="E222" s="24">
        <v>6</v>
      </c>
      <c r="F222" s="15"/>
      <c r="G222" s="16">
        <f t="shared" si="16"/>
        <v>0</v>
      </c>
    </row>
    <row r="223" spans="1:7" s="28" customFormat="1" ht="26.25" thickBot="1">
      <c r="A223" s="17"/>
      <c r="B223" s="61">
        <v>5</v>
      </c>
      <c r="C223" s="34" t="s">
        <v>55</v>
      </c>
      <c r="D223" s="14" t="s">
        <v>15</v>
      </c>
      <c r="E223" s="24">
        <v>18</v>
      </c>
      <c r="F223" s="15"/>
      <c r="G223" s="16">
        <f t="shared" si="16"/>
        <v>0</v>
      </c>
    </row>
    <row r="224" spans="1:7" s="28" customFormat="1">
      <c r="A224" s="17"/>
      <c r="B224" s="67"/>
      <c r="C224" s="137" t="str">
        <f>CONCATENATE(C217," - SKUPAJ:")</f>
        <v>ZAKLJUČNA DELA - SKUPAJ:</v>
      </c>
      <c r="D224" s="54"/>
      <c r="E224" s="57"/>
      <c r="F224" s="55"/>
      <c r="G224" s="56">
        <f>SUM(G219:G223)</f>
        <v>0</v>
      </c>
    </row>
    <row r="225" spans="2:7">
      <c r="B225" s="116"/>
      <c r="C225" s="266"/>
      <c r="D225" s="117"/>
      <c r="E225" s="118"/>
      <c r="F225" s="119"/>
      <c r="G225" s="120"/>
    </row>
    <row r="226" spans="2:7">
      <c r="B226" s="292" t="s">
        <v>690</v>
      </c>
      <c r="C226" s="309" t="s">
        <v>532</v>
      </c>
      <c r="D226" s="309"/>
      <c r="E226" s="309"/>
      <c r="F226" s="309"/>
      <c r="G226" s="310">
        <f>G157+G170+G179+G215+G224</f>
        <v>0</v>
      </c>
    </row>
  </sheetData>
  <sheetProtection password="DD5D" sheet="1" objects="1" scenarios="1"/>
  <mergeCells count="1">
    <mergeCell ref="C146:G146"/>
  </mergeCells>
  <pageMargins left="0.70866141732283472" right="0.70866141732283472" top="0.74803149606299213" bottom="0.74803149606299213" header="0.31496062992125984" footer="0.31496062992125984"/>
  <pageSetup paperSize="9" orientation="portrait" r:id="rId1"/>
  <headerFooter>
    <oddFooter>&amp;A&amp;RPage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293"/>
  <sheetViews>
    <sheetView zoomScaleNormal="100" workbookViewId="0">
      <selection activeCell="F24" sqref="F24"/>
    </sheetView>
  </sheetViews>
  <sheetFormatPr defaultColWidth="8.85546875" defaultRowHeight="12.75"/>
  <cols>
    <col min="1" max="1" width="6.28515625" style="561" bestFit="1" customWidth="1"/>
    <col min="2" max="2" width="60.85546875" style="526" customWidth="1"/>
    <col min="3" max="3" width="4.85546875" style="527" bestFit="1" customWidth="1"/>
    <col min="4" max="4" width="6.28515625" style="358" bestFit="1" customWidth="1"/>
    <col min="5" max="5" width="10" style="358" bestFit="1" customWidth="1"/>
    <col min="6" max="6" width="11.28515625" style="358" bestFit="1" customWidth="1"/>
    <col min="7" max="8" width="8.85546875" style="228" customWidth="1"/>
    <col min="9" max="9" width="0" style="228" hidden="1" customWidth="1"/>
    <col min="10" max="16384" width="8.85546875" style="228"/>
  </cols>
  <sheetData>
    <row r="1" spans="1:7" ht="15.75">
      <c r="A1" s="521"/>
      <c r="B1" s="522" t="s">
        <v>679</v>
      </c>
      <c r="C1" s="523"/>
      <c r="D1" s="524"/>
      <c r="E1" s="524"/>
      <c r="F1" s="524"/>
    </row>
    <row r="2" spans="1:7">
      <c r="A2" s="525"/>
      <c r="F2" s="524"/>
    </row>
    <row r="3" spans="1:7">
      <c r="A3" s="528"/>
      <c r="B3" s="529" t="s">
        <v>600</v>
      </c>
      <c r="C3" s="523"/>
      <c r="D3" s="524"/>
      <c r="E3" s="524"/>
      <c r="F3" s="524"/>
      <c r="G3" s="229"/>
    </row>
    <row r="4" spans="1:7">
      <c r="A4" s="530" t="s">
        <v>601</v>
      </c>
      <c r="B4" s="531" t="s">
        <v>602</v>
      </c>
      <c r="C4" s="531" t="s">
        <v>325</v>
      </c>
      <c r="D4" s="532" t="s">
        <v>3</v>
      </c>
      <c r="E4" s="532" t="s">
        <v>21</v>
      </c>
      <c r="F4" s="532" t="s">
        <v>604</v>
      </c>
      <c r="G4" s="229"/>
    </row>
    <row r="5" spans="1:7" ht="25.5">
      <c r="A5" s="533">
        <v>1</v>
      </c>
      <c r="B5" s="534" t="s">
        <v>605</v>
      </c>
      <c r="C5" s="535" t="s">
        <v>44</v>
      </c>
      <c r="D5" s="536">
        <v>20</v>
      </c>
      <c r="E5" s="562"/>
      <c r="F5" s="537">
        <f t="shared" ref="F5:F8" si="0">D5*E5</f>
        <v>0</v>
      </c>
      <c r="G5" s="229"/>
    </row>
    <row r="6" spans="1:7" ht="344.25">
      <c r="A6" s="538">
        <v>2</v>
      </c>
      <c r="B6" s="534" t="s">
        <v>728</v>
      </c>
      <c r="C6" s="535" t="s">
        <v>366</v>
      </c>
      <c r="D6" s="536">
        <v>1</v>
      </c>
      <c r="E6" s="562"/>
      <c r="F6" s="537">
        <f t="shared" si="0"/>
        <v>0</v>
      </c>
      <c r="G6" s="229"/>
    </row>
    <row r="7" spans="1:7" ht="223.5" customHeight="1">
      <c r="A7" s="538">
        <v>3</v>
      </c>
      <c r="B7" s="539" t="s">
        <v>729</v>
      </c>
      <c r="C7" s="535" t="s">
        <v>366</v>
      </c>
      <c r="D7" s="536">
        <v>1</v>
      </c>
      <c r="E7" s="562"/>
      <c r="F7" s="537">
        <f t="shared" si="0"/>
        <v>0</v>
      </c>
      <c r="G7" s="229"/>
    </row>
    <row r="8" spans="1:7" ht="25.5">
      <c r="A8" s="538">
        <v>4</v>
      </c>
      <c r="B8" s="534" t="s">
        <v>606</v>
      </c>
      <c r="C8" s="535" t="s">
        <v>44</v>
      </c>
      <c r="D8" s="536">
        <v>22</v>
      </c>
      <c r="E8" s="562"/>
      <c r="F8" s="537">
        <f t="shared" si="0"/>
        <v>0</v>
      </c>
      <c r="G8" s="229"/>
    </row>
    <row r="9" spans="1:7" ht="13.5" thickBot="1">
      <c r="A9" s="540"/>
      <c r="B9" s="541" t="s">
        <v>607</v>
      </c>
      <c r="C9" s="542"/>
      <c r="D9" s="543"/>
      <c r="E9" s="543"/>
      <c r="F9" s="544">
        <f>SUM(F5:F8)</f>
        <v>0</v>
      </c>
    </row>
    <row r="10" spans="1:7">
      <c r="A10" s="528"/>
      <c r="B10" s="529" t="s">
        <v>608</v>
      </c>
      <c r="C10" s="523"/>
      <c r="D10" s="524"/>
      <c r="E10" s="524"/>
      <c r="F10" s="524"/>
    </row>
    <row r="11" spans="1:7">
      <c r="A11" s="530"/>
      <c r="B11" s="531" t="s">
        <v>602</v>
      </c>
      <c r="C11" s="531" t="s">
        <v>325</v>
      </c>
      <c r="D11" s="532" t="s">
        <v>3</v>
      </c>
      <c r="E11" s="532" t="s">
        <v>603</v>
      </c>
      <c r="F11" s="532" t="s">
        <v>604</v>
      </c>
    </row>
    <row r="12" spans="1:7">
      <c r="A12" s="530">
        <v>1</v>
      </c>
      <c r="B12" s="534" t="s">
        <v>609</v>
      </c>
      <c r="C12" s="535" t="s">
        <v>372</v>
      </c>
      <c r="D12" s="536">
        <v>1</v>
      </c>
      <c r="E12" s="562"/>
      <c r="F12" s="537">
        <f t="shared" ref="F12:F14" si="1">D12*E12</f>
        <v>0</v>
      </c>
    </row>
    <row r="13" spans="1:7">
      <c r="A13" s="530">
        <v>2</v>
      </c>
      <c r="B13" s="534" t="s">
        <v>610</v>
      </c>
      <c r="C13" s="535" t="s">
        <v>372</v>
      </c>
      <c r="D13" s="536">
        <v>1</v>
      </c>
      <c r="E13" s="562"/>
      <c r="F13" s="537">
        <f t="shared" si="1"/>
        <v>0</v>
      </c>
    </row>
    <row r="14" spans="1:7">
      <c r="A14" s="530">
        <v>3</v>
      </c>
      <c r="B14" s="534" t="s">
        <v>611</v>
      </c>
      <c r="C14" s="535" t="s">
        <v>372</v>
      </c>
      <c r="D14" s="536">
        <v>1</v>
      </c>
      <c r="E14" s="562"/>
      <c r="F14" s="537">
        <f t="shared" si="1"/>
        <v>0</v>
      </c>
    </row>
    <row r="15" spans="1:7" ht="13.5" thickBot="1">
      <c r="A15" s="540"/>
      <c r="B15" s="541" t="s">
        <v>612</v>
      </c>
      <c r="C15" s="542"/>
      <c r="D15" s="543"/>
      <c r="E15" s="543"/>
      <c r="F15" s="544">
        <f>SUM(F12:F14)</f>
        <v>0</v>
      </c>
    </row>
    <row r="16" spans="1:7">
      <c r="A16" s="528"/>
      <c r="B16" s="529"/>
      <c r="C16" s="523"/>
      <c r="D16" s="524"/>
      <c r="E16" s="524"/>
      <c r="F16" s="524"/>
    </row>
    <row r="17" spans="1:6">
      <c r="A17" s="525"/>
      <c r="B17" s="355" t="s">
        <v>530</v>
      </c>
      <c r="C17" s="523"/>
      <c r="D17" s="524"/>
      <c r="E17" s="524"/>
      <c r="F17" s="545"/>
    </row>
    <row r="18" spans="1:6">
      <c r="A18" s="356">
        <v>1</v>
      </c>
      <c r="B18" s="546" t="s">
        <v>613</v>
      </c>
      <c r="C18" s="357"/>
      <c r="F18" s="359">
        <f>F9</f>
        <v>0</v>
      </c>
    </row>
    <row r="19" spans="1:6" ht="13.5" thickBot="1">
      <c r="A19" s="360">
        <v>2</v>
      </c>
      <c r="B19" s="546" t="s">
        <v>615</v>
      </c>
      <c r="C19" s="357"/>
      <c r="F19" s="359">
        <f>F15</f>
        <v>0</v>
      </c>
    </row>
    <row r="20" spans="1:6" ht="14.25" thickTop="1" thickBot="1">
      <c r="A20" s="361"/>
      <c r="B20" s="362" t="s">
        <v>614</v>
      </c>
      <c r="C20" s="363"/>
      <c r="D20" s="364"/>
      <c r="E20" s="364"/>
      <c r="F20" s="365">
        <f>SUM(F18:F19)</f>
        <v>0</v>
      </c>
    </row>
    <row r="21" spans="1:6">
      <c r="A21" s="547"/>
      <c r="B21" s="548"/>
      <c r="C21" s="529"/>
      <c r="D21" s="549"/>
      <c r="E21" s="550"/>
      <c r="F21" s="551"/>
    </row>
    <row r="22" spans="1:6">
      <c r="A22" s="552"/>
      <c r="B22" s="553"/>
      <c r="C22" s="554"/>
      <c r="D22" s="550"/>
      <c r="E22" s="550"/>
      <c r="F22" s="551"/>
    </row>
    <row r="23" spans="1:6">
      <c r="A23" s="552"/>
      <c r="B23" s="553"/>
      <c r="C23" s="554"/>
      <c r="D23" s="550"/>
      <c r="E23" s="550"/>
      <c r="F23" s="551"/>
    </row>
    <row r="24" spans="1:6">
      <c r="A24" s="552"/>
      <c r="B24" s="553"/>
      <c r="C24" s="554"/>
      <c r="D24" s="550"/>
      <c r="E24" s="550"/>
      <c r="F24" s="551"/>
    </row>
    <row r="25" spans="1:6">
      <c r="A25" s="552"/>
      <c r="B25" s="553"/>
      <c r="C25" s="554"/>
      <c r="D25" s="550"/>
      <c r="E25" s="550"/>
      <c r="F25" s="551"/>
    </row>
    <row r="26" spans="1:6">
      <c r="A26" s="552"/>
      <c r="B26" s="553"/>
      <c r="C26" s="554"/>
      <c r="D26" s="550"/>
      <c r="E26" s="550"/>
      <c r="F26" s="551"/>
    </row>
    <row r="27" spans="1:6">
      <c r="A27" s="547"/>
      <c r="B27" s="553"/>
      <c r="C27" s="529"/>
      <c r="D27" s="549"/>
      <c r="E27" s="550"/>
      <c r="F27" s="551"/>
    </row>
    <row r="28" spans="1:6">
      <c r="A28" s="552"/>
      <c r="B28" s="553"/>
      <c r="C28" s="555"/>
      <c r="D28" s="550"/>
      <c r="E28" s="550"/>
      <c r="F28" s="551"/>
    </row>
    <row r="29" spans="1:6">
      <c r="A29" s="552"/>
      <c r="B29" s="553"/>
      <c r="C29" s="555"/>
      <c r="D29" s="550"/>
      <c r="E29" s="550"/>
      <c r="F29" s="551"/>
    </row>
    <row r="30" spans="1:6">
      <c r="A30" s="552"/>
      <c r="B30" s="556"/>
      <c r="C30" s="555"/>
      <c r="D30" s="550"/>
      <c r="E30" s="550"/>
      <c r="F30" s="551"/>
    </row>
    <row r="31" spans="1:6">
      <c r="A31" s="552"/>
      <c r="B31" s="556"/>
      <c r="C31" s="555"/>
      <c r="D31" s="550"/>
      <c r="E31" s="550"/>
      <c r="F31" s="551"/>
    </row>
    <row r="32" spans="1:6">
      <c r="A32" s="552"/>
      <c r="B32" s="557"/>
      <c r="C32" s="558"/>
      <c r="D32" s="550"/>
      <c r="E32" s="550"/>
      <c r="F32" s="551"/>
    </row>
    <row r="33" spans="1:6">
      <c r="A33" s="552"/>
      <c r="B33" s="556"/>
      <c r="C33" s="554"/>
      <c r="D33" s="550"/>
      <c r="E33" s="550"/>
      <c r="F33" s="551"/>
    </row>
    <row r="34" spans="1:6">
      <c r="A34" s="559"/>
      <c r="B34" s="560"/>
      <c r="C34" s="25"/>
      <c r="D34" s="551"/>
      <c r="E34" s="551"/>
      <c r="F34" s="551"/>
    </row>
    <row r="35" spans="1:6">
      <c r="A35" s="559"/>
      <c r="B35" s="560"/>
      <c r="C35" s="25"/>
      <c r="D35" s="551"/>
      <c r="E35" s="551"/>
      <c r="F35" s="551"/>
    </row>
    <row r="36" spans="1:6">
      <c r="A36" s="559"/>
      <c r="B36" s="560"/>
      <c r="C36" s="25"/>
      <c r="D36" s="551"/>
      <c r="E36" s="551"/>
      <c r="F36" s="551"/>
    </row>
    <row r="37" spans="1:6">
      <c r="A37" s="559"/>
      <c r="B37" s="560"/>
      <c r="C37" s="25"/>
      <c r="D37" s="551"/>
      <c r="E37" s="551"/>
      <c r="F37" s="551"/>
    </row>
    <row r="38" spans="1:6">
      <c r="A38" s="559"/>
      <c r="B38" s="560"/>
      <c r="C38" s="25"/>
      <c r="D38" s="551"/>
      <c r="E38" s="551"/>
      <c r="F38" s="551"/>
    </row>
    <row r="39" spans="1:6">
      <c r="A39" s="559"/>
      <c r="B39" s="560"/>
      <c r="C39" s="25"/>
      <c r="D39" s="551"/>
      <c r="E39" s="551"/>
      <c r="F39" s="551"/>
    </row>
    <row r="40" spans="1:6">
      <c r="A40" s="559"/>
      <c r="B40" s="560"/>
      <c r="C40" s="25"/>
      <c r="D40" s="551"/>
      <c r="E40" s="551"/>
      <c r="F40" s="551"/>
    </row>
    <row r="41" spans="1:6">
      <c r="A41" s="559"/>
      <c r="B41" s="560"/>
      <c r="C41" s="25"/>
      <c r="D41" s="551"/>
      <c r="E41" s="551"/>
      <c r="F41" s="551"/>
    </row>
    <row r="42" spans="1:6">
      <c r="A42" s="559"/>
      <c r="B42" s="560"/>
      <c r="C42" s="25"/>
      <c r="D42" s="551"/>
      <c r="E42" s="551"/>
      <c r="F42" s="551"/>
    </row>
    <row r="43" spans="1:6">
      <c r="A43" s="559"/>
      <c r="B43" s="560"/>
      <c r="C43" s="25"/>
      <c r="D43" s="551"/>
      <c r="E43" s="551"/>
      <c r="F43" s="551"/>
    </row>
    <row r="44" spans="1:6">
      <c r="A44" s="559"/>
      <c r="B44" s="560"/>
      <c r="C44" s="25"/>
      <c r="D44" s="551"/>
      <c r="E44" s="551"/>
      <c r="F44" s="551"/>
    </row>
    <row r="45" spans="1:6">
      <c r="A45" s="559"/>
      <c r="B45" s="560"/>
      <c r="C45" s="25"/>
      <c r="D45" s="551"/>
      <c r="E45" s="551"/>
      <c r="F45" s="551"/>
    </row>
    <row r="46" spans="1:6">
      <c r="A46" s="559"/>
      <c r="B46" s="560"/>
      <c r="C46" s="25"/>
      <c r="D46" s="551"/>
      <c r="E46" s="551"/>
      <c r="F46" s="551"/>
    </row>
    <row r="47" spans="1:6">
      <c r="A47" s="559"/>
      <c r="B47" s="560"/>
      <c r="C47" s="25"/>
      <c r="D47" s="551"/>
      <c r="E47" s="551"/>
      <c r="F47" s="551"/>
    </row>
    <row r="48" spans="1:6">
      <c r="A48" s="559"/>
      <c r="B48" s="560"/>
      <c r="C48" s="25"/>
      <c r="D48" s="551"/>
      <c r="E48" s="551"/>
      <c r="F48" s="551"/>
    </row>
    <row r="49" spans="1:6">
      <c r="A49" s="559"/>
      <c r="B49" s="560"/>
      <c r="C49" s="25"/>
      <c r="D49" s="551"/>
      <c r="E49" s="551"/>
      <c r="F49" s="551"/>
    </row>
    <row r="50" spans="1:6">
      <c r="A50" s="559"/>
      <c r="B50" s="560"/>
      <c r="C50" s="25"/>
      <c r="D50" s="551"/>
      <c r="E50" s="551"/>
      <c r="F50" s="551"/>
    </row>
    <row r="51" spans="1:6">
      <c r="A51" s="559"/>
      <c r="B51" s="560"/>
      <c r="C51" s="25"/>
      <c r="D51" s="551"/>
      <c r="E51" s="551"/>
      <c r="F51" s="551"/>
    </row>
    <row r="52" spans="1:6">
      <c r="A52" s="559"/>
      <c r="B52" s="560"/>
      <c r="C52" s="25"/>
      <c r="D52" s="551"/>
      <c r="E52" s="551"/>
      <c r="F52" s="551"/>
    </row>
    <row r="53" spans="1:6">
      <c r="A53" s="559"/>
      <c r="B53" s="560"/>
      <c r="C53" s="25"/>
      <c r="D53" s="551"/>
      <c r="E53" s="551"/>
      <c r="F53" s="551"/>
    </row>
    <row r="54" spans="1:6">
      <c r="A54" s="559"/>
      <c r="B54" s="560"/>
      <c r="C54" s="25"/>
      <c r="D54" s="551"/>
      <c r="E54" s="551"/>
      <c r="F54" s="551"/>
    </row>
    <row r="55" spans="1:6">
      <c r="A55" s="559"/>
      <c r="B55" s="560"/>
      <c r="C55" s="25"/>
      <c r="D55" s="551"/>
      <c r="E55" s="551"/>
      <c r="F55" s="551"/>
    </row>
    <row r="56" spans="1:6">
      <c r="A56" s="559"/>
      <c r="B56" s="560"/>
      <c r="C56" s="25"/>
      <c r="D56" s="551"/>
      <c r="E56" s="551"/>
      <c r="F56" s="551"/>
    </row>
    <row r="57" spans="1:6">
      <c r="A57" s="559"/>
      <c r="B57" s="560"/>
      <c r="C57" s="25"/>
      <c r="D57" s="551"/>
      <c r="E57" s="551"/>
      <c r="F57" s="551"/>
    </row>
    <row r="58" spans="1:6">
      <c r="A58" s="559"/>
      <c r="B58" s="560"/>
      <c r="C58" s="25"/>
      <c r="D58" s="551"/>
      <c r="E58" s="551"/>
      <c r="F58" s="551"/>
    </row>
    <row r="59" spans="1:6">
      <c r="A59" s="559"/>
      <c r="B59" s="560"/>
      <c r="C59" s="25"/>
      <c r="D59" s="551"/>
      <c r="E59" s="551"/>
      <c r="F59" s="551"/>
    </row>
    <row r="60" spans="1:6">
      <c r="A60" s="559"/>
      <c r="B60" s="560"/>
      <c r="C60" s="25"/>
      <c r="D60" s="551"/>
      <c r="E60" s="551"/>
      <c r="F60" s="551"/>
    </row>
    <row r="61" spans="1:6">
      <c r="A61" s="559"/>
      <c r="B61" s="560"/>
      <c r="C61" s="25"/>
      <c r="D61" s="551"/>
      <c r="E61" s="551"/>
      <c r="F61" s="551"/>
    </row>
    <row r="62" spans="1:6">
      <c r="A62" s="559"/>
      <c r="B62" s="560"/>
      <c r="C62" s="25"/>
      <c r="D62" s="551"/>
      <c r="E62" s="551"/>
      <c r="F62" s="551"/>
    </row>
    <row r="63" spans="1:6">
      <c r="A63" s="559"/>
      <c r="B63" s="560"/>
      <c r="C63" s="25"/>
      <c r="D63" s="551"/>
      <c r="E63" s="551"/>
      <c r="F63" s="551"/>
    </row>
    <row r="64" spans="1:6">
      <c r="A64" s="559"/>
      <c r="B64" s="560"/>
      <c r="C64" s="25"/>
      <c r="D64" s="551"/>
      <c r="E64" s="551"/>
      <c r="F64" s="551"/>
    </row>
    <row r="65" spans="1:6">
      <c r="A65" s="559"/>
      <c r="B65" s="560"/>
      <c r="C65" s="25"/>
      <c r="D65" s="551"/>
      <c r="E65" s="551"/>
      <c r="F65" s="551"/>
    </row>
    <row r="66" spans="1:6">
      <c r="A66" s="559"/>
      <c r="B66" s="560"/>
      <c r="C66" s="25"/>
      <c r="D66" s="551"/>
      <c r="E66" s="551"/>
      <c r="F66" s="551"/>
    </row>
    <row r="67" spans="1:6">
      <c r="A67" s="559"/>
      <c r="B67" s="560"/>
      <c r="C67" s="25"/>
      <c r="D67" s="551"/>
      <c r="E67" s="551"/>
      <c r="F67" s="551"/>
    </row>
    <row r="68" spans="1:6">
      <c r="A68" s="559"/>
      <c r="B68" s="560"/>
      <c r="C68" s="25"/>
      <c r="D68" s="551"/>
      <c r="E68" s="551"/>
      <c r="F68" s="551"/>
    </row>
    <row r="69" spans="1:6">
      <c r="A69" s="559"/>
      <c r="B69" s="560"/>
      <c r="C69" s="25"/>
      <c r="D69" s="551"/>
      <c r="E69" s="551"/>
      <c r="F69" s="551"/>
    </row>
    <row r="70" spans="1:6">
      <c r="A70" s="559"/>
      <c r="B70" s="560"/>
      <c r="C70" s="25"/>
      <c r="D70" s="551"/>
      <c r="E70" s="551"/>
      <c r="F70" s="551"/>
    </row>
    <row r="71" spans="1:6">
      <c r="A71" s="559"/>
      <c r="B71" s="560"/>
      <c r="C71" s="25"/>
      <c r="D71" s="551"/>
      <c r="E71" s="551"/>
      <c r="F71" s="551"/>
    </row>
    <row r="72" spans="1:6">
      <c r="A72" s="559"/>
      <c r="B72" s="560"/>
      <c r="C72" s="25"/>
      <c r="D72" s="551"/>
      <c r="E72" s="551"/>
      <c r="F72" s="551"/>
    </row>
    <row r="73" spans="1:6">
      <c r="A73" s="559"/>
      <c r="B73" s="560"/>
      <c r="C73" s="25"/>
      <c r="D73" s="551"/>
      <c r="E73" s="551"/>
      <c r="F73" s="551"/>
    </row>
    <row r="74" spans="1:6">
      <c r="A74" s="559"/>
      <c r="B74" s="560"/>
      <c r="C74" s="25"/>
      <c r="D74" s="551"/>
      <c r="E74" s="551"/>
      <c r="F74" s="551"/>
    </row>
    <row r="75" spans="1:6">
      <c r="A75" s="559"/>
      <c r="B75" s="560"/>
      <c r="C75" s="25"/>
      <c r="D75" s="551"/>
      <c r="E75" s="551"/>
      <c r="F75" s="551"/>
    </row>
    <row r="76" spans="1:6">
      <c r="A76" s="559"/>
      <c r="B76" s="560"/>
      <c r="C76" s="25"/>
      <c r="D76" s="551"/>
      <c r="E76" s="551"/>
      <c r="F76" s="551"/>
    </row>
    <row r="77" spans="1:6">
      <c r="A77" s="559"/>
      <c r="B77" s="560"/>
      <c r="C77" s="25"/>
      <c r="D77" s="551"/>
      <c r="E77" s="551"/>
      <c r="F77" s="551"/>
    </row>
    <row r="78" spans="1:6">
      <c r="A78" s="559"/>
      <c r="B78" s="560"/>
      <c r="C78" s="25"/>
      <c r="D78" s="551"/>
      <c r="E78" s="551"/>
      <c r="F78" s="551"/>
    </row>
    <row r="79" spans="1:6">
      <c r="A79" s="559"/>
      <c r="B79" s="560"/>
      <c r="C79" s="25"/>
      <c r="D79" s="551"/>
      <c r="E79" s="551"/>
      <c r="F79" s="551"/>
    </row>
    <row r="80" spans="1:6">
      <c r="A80" s="559"/>
      <c r="B80" s="560"/>
      <c r="C80" s="25"/>
      <c r="D80" s="551"/>
      <c r="E80" s="551"/>
      <c r="F80" s="551"/>
    </row>
    <row r="81" spans="1:6">
      <c r="A81" s="559"/>
      <c r="B81" s="560"/>
      <c r="C81" s="25"/>
      <c r="D81" s="551"/>
      <c r="E81" s="551"/>
      <c r="F81" s="551"/>
    </row>
    <row r="82" spans="1:6">
      <c r="A82" s="559"/>
      <c r="B82" s="560"/>
      <c r="C82" s="25"/>
      <c r="D82" s="551"/>
      <c r="E82" s="551"/>
      <c r="F82" s="551"/>
    </row>
    <row r="83" spans="1:6">
      <c r="A83" s="559"/>
      <c r="B83" s="560"/>
      <c r="C83" s="25"/>
      <c r="D83" s="551"/>
      <c r="E83" s="551"/>
      <c r="F83" s="551"/>
    </row>
    <row r="84" spans="1:6">
      <c r="A84" s="559"/>
      <c r="B84" s="560"/>
      <c r="C84" s="25"/>
      <c r="D84" s="551"/>
      <c r="E84" s="551"/>
      <c r="F84" s="551"/>
    </row>
    <row r="85" spans="1:6">
      <c r="A85" s="559"/>
      <c r="B85" s="560"/>
      <c r="C85" s="25"/>
      <c r="D85" s="551"/>
      <c r="E85" s="551"/>
      <c r="F85" s="551"/>
    </row>
    <row r="86" spans="1:6">
      <c r="A86" s="559"/>
      <c r="B86" s="560"/>
      <c r="C86" s="25"/>
      <c r="D86" s="551"/>
      <c r="E86" s="551"/>
      <c r="F86" s="551"/>
    </row>
    <row r="87" spans="1:6">
      <c r="A87" s="559"/>
      <c r="B87" s="560"/>
      <c r="C87" s="25"/>
      <c r="D87" s="551"/>
      <c r="E87" s="551"/>
      <c r="F87" s="551"/>
    </row>
    <row r="88" spans="1:6">
      <c r="A88" s="559"/>
      <c r="B88" s="560"/>
      <c r="C88" s="25"/>
      <c r="D88" s="551"/>
      <c r="E88" s="551"/>
      <c r="F88" s="551"/>
    </row>
    <row r="89" spans="1:6">
      <c r="A89" s="559"/>
      <c r="B89" s="560"/>
      <c r="C89" s="25"/>
      <c r="D89" s="551"/>
      <c r="E89" s="551"/>
      <c r="F89" s="551"/>
    </row>
    <row r="90" spans="1:6">
      <c r="A90" s="559"/>
      <c r="B90" s="560"/>
      <c r="C90" s="25"/>
      <c r="D90" s="551"/>
      <c r="E90" s="551"/>
      <c r="F90" s="551"/>
    </row>
    <row r="91" spans="1:6">
      <c r="A91" s="559"/>
      <c r="B91" s="560"/>
      <c r="C91" s="25"/>
      <c r="D91" s="551"/>
      <c r="E91" s="551"/>
      <c r="F91" s="551"/>
    </row>
    <row r="92" spans="1:6">
      <c r="A92" s="559"/>
      <c r="B92" s="560"/>
      <c r="C92" s="25"/>
      <c r="D92" s="551"/>
      <c r="E92" s="551"/>
      <c r="F92" s="551"/>
    </row>
    <row r="93" spans="1:6">
      <c r="A93" s="559"/>
      <c r="B93" s="560"/>
      <c r="C93" s="25"/>
      <c r="D93" s="551"/>
      <c r="E93" s="551"/>
      <c r="F93" s="551"/>
    </row>
    <row r="94" spans="1:6">
      <c r="A94" s="559"/>
      <c r="B94" s="560"/>
      <c r="C94" s="25"/>
      <c r="D94" s="551"/>
      <c r="E94" s="551"/>
      <c r="F94" s="551"/>
    </row>
    <row r="95" spans="1:6">
      <c r="A95" s="559"/>
      <c r="B95" s="560"/>
      <c r="C95" s="25"/>
      <c r="D95" s="551"/>
      <c r="E95" s="551"/>
      <c r="F95" s="551"/>
    </row>
    <row r="96" spans="1:6">
      <c r="A96" s="559"/>
      <c r="B96" s="560"/>
      <c r="C96" s="25"/>
      <c r="D96" s="551"/>
      <c r="E96" s="551"/>
      <c r="F96" s="551"/>
    </row>
    <row r="97" spans="1:6">
      <c r="A97" s="559"/>
      <c r="B97" s="560"/>
      <c r="C97" s="25"/>
      <c r="D97" s="551"/>
      <c r="E97" s="551"/>
      <c r="F97" s="551"/>
    </row>
    <row r="98" spans="1:6">
      <c r="A98" s="559"/>
      <c r="B98" s="560"/>
      <c r="C98" s="25"/>
      <c r="D98" s="551"/>
      <c r="E98" s="551"/>
      <c r="F98" s="551"/>
    </row>
    <row r="99" spans="1:6">
      <c r="A99" s="559"/>
      <c r="B99" s="560"/>
      <c r="C99" s="25"/>
      <c r="D99" s="551"/>
      <c r="E99" s="551"/>
      <c r="F99" s="551"/>
    </row>
    <row r="100" spans="1:6">
      <c r="A100" s="559"/>
      <c r="B100" s="560"/>
      <c r="C100" s="25"/>
      <c r="D100" s="551"/>
      <c r="E100" s="551"/>
      <c r="F100" s="551"/>
    </row>
    <row r="101" spans="1:6">
      <c r="A101" s="559"/>
      <c r="B101" s="560"/>
      <c r="C101" s="25"/>
      <c r="D101" s="551"/>
      <c r="E101" s="551"/>
      <c r="F101" s="551"/>
    </row>
    <row r="102" spans="1:6">
      <c r="A102" s="559"/>
      <c r="B102" s="560"/>
      <c r="C102" s="25"/>
      <c r="D102" s="551"/>
      <c r="E102" s="551"/>
      <c r="F102" s="551"/>
    </row>
    <row r="103" spans="1:6">
      <c r="A103" s="559"/>
      <c r="B103" s="560"/>
      <c r="C103" s="25"/>
      <c r="D103" s="551"/>
      <c r="E103" s="551"/>
      <c r="F103" s="551"/>
    </row>
    <row r="104" spans="1:6">
      <c r="A104" s="559"/>
      <c r="B104" s="560"/>
      <c r="C104" s="25"/>
      <c r="D104" s="551"/>
      <c r="E104" s="551"/>
      <c r="F104" s="551"/>
    </row>
    <row r="105" spans="1:6">
      <c r="A105" s="559"/>
      <c r="B105" s="560"/>
      <c r="C105" s="25"/>
      <c r="D105" s="551"/>
      <c r="E105" s="551"/>
      <c r="F105" s="551"/>
    </row>
    <row r="106" spans="1:6">
      <c r="A106" s="559"/>
      <c r="B106" s="560"/>
      <c r="C106" s="25"/>
      <c r="D106" s="551"/>
      <c r="E106" s="551"/>
      <c r="F106" s="551"/>
    </row>
    <row r="107" spans="1:6">
      <c r="A107" s="559"/>
      <c r="B107" s="560"/>
      <c r="C107" s="25"/>
      <c r="D107" s="551"/>
      <c r="E107" s="551"/>
      <c r="F107" s="551"/>
    </row>
    <row r="108" spans="1:6">
      <c r="A108" s="559"/>
      <c r="B108" s="560"/>
      <c r="C108" s="25"/>
      <c r="D108" s="551"/>
      <c r="E108" s="551"/>
      <c r="F108" s="551"/>
    </row>
    <row r="109" spans="1:6">
      <c r="A109" s="559"/>
      <c r="B109" s="560"/>
      <c r="C109" s="25"/>
      <c r="D109" s="551"/>
      <c r="E109" s="551"/>
      <c r="F109" s="551"/>
    </row>
    <row r="110" spans="1:6">
      <c r="A110" s="559"/>
      <c r="B110" s="560"/>
      <c r="C110" s="25"/>
      <c r="D110" s="551"/>
      <c r="E110" s="551"/>
      <c r="F110" s="551"/>
    </row>
    <row r="111" spans="1:6">
      <c r="A111" s="559"/>
      <c r="B111" s="560"/>
      <c r="C111" s="25"/>
      <c r="D111" s="551"/>
      <c r="E111" s="551"/>
      <c r="F111" s="551"/>
    </row>
    <row r="112" spans="1:6">
      <c r="A112" s="559"/>
      <c r="B112" s="560"/>
      <c r="C112" s="25"/>
      <c r="D112" s="551"/>
      <c r="E112" s="551"/>
      <c r="F112" s="551"/>
    </row>
    <row r="113" spans="1:6">
      <c r="A113" s="559"/>
      <c r="B113" s="560"/>
      <c r="C113" s="25"/>
      <c r="D113" s="551"/>
      <c r="E113" s="551"/>
      <c r="F113" s="551"/>
    </row>
    <row r="114" spans="1:6">
      <c r="A114" s="559"/>
      <c r="B114" s="560"/>
      <c r="C114" s="25"/>
      <c r="D114" s="551"/>
      <c r="E114" s="551"/>
      <c r="F114" s="551"/>
    </row>
    <row r="115" spans="1:6">
      <c r="A115" s="559"/>
      <c r="B115" s="560"/>
      <c r="C115" s="25"/>
      <c r="D115" s="551"/>
      <c r="E115" s="551"/>
      <c r="F115" s="551"/>
    </row>
    <row r="116" spans="1:6">
      <c r="A116" s="559"/>
      <c r="B116" s="560"/>
      <c r="C116" s="25"/>
      <c r="D116" s="551"/>
      <c r="E116" s="551"/>
      <c r="F116" s="551"/>
    </row>
    <row r="117" spans="1:6">
      <c r="A117" s="559"/>
      <c r="B117" s="560"/>
      <c r="C117" s="25"/>
      <c r="D117" s="551"/>
      <c r="E117" s="551"/>
      <c r="F117" s="551"/>
    </row>
    <row r="118" spans="1:6">
      <c r="A118" s="559"/>
      <c r="B118" s="560"/>
      <c r="C118" s="25"/>
      <c r="D118" s="551"/>
      <c r="E118" s="551"/>
      <c r="F118" s="551"/>
    </row>
    <row r="119" spans="1:6">
      <c r="A119" s="559"/>
      <c r="B119" s="560"/>
      <c r="C119" s="25"/>
      <c r="D119" s="551"/>
      <c r="E119" s="551"/>
      <c r="F119" s="551"/>
    </row>
    <row r="120" spans="1:6">
      <c r="A120" s="559"/>
      <c r="B120" s="560"/>
      <c r="C120" s="25"/>
      <c r="D120" s="551"/>
      <c r="E120" s="551"/>
      <c r="F120" s="551"/>
    </row>
    <row r="121" spans="1:6">
      <c r="A121" s="559"/>
      <c r="B121" s="560"/>
      <c r="C121" s="25"/>
      <c r="D121" s="551"/>
      <c r="E121" s="551"/>
      <c r="F121" s="551"/>
    </row>
    <row r="122" spans="1:6">
      <c r="A122" s="559"/>
      <c r="B122" s="560"/>
      <c r="C122" s="25"/>
      <c r="D122" s="551"/>
      <c r="E122" s="551"/>
      <c r="F122" s="551"/>
    </row>
    <row r="123" spans="1:6">
      <c r="A123" s="559"/>
      <c r="B123" s="560"/>
      <c r="C123" s="25"/>
      <c r="D123" s="551"/>
      <c r="E123" s="551"/>
      <c r="F123" s="551"/>
    </row>
    <row r="124" spans="1:6">
      <c r="A124" s="559"/>
      <c r="B124" s="560"/>
      <c r="C124" s="25"/>
      <c r="D124" s="551"/>
      <c r="E124" s="551"/>
      <c r="F124" s="551"/>
    </row>
    <row r="125" spans="1:6">
      <c r="A125" s="559"/>
      <c r="B125" s="560"/>
      <c r="C125" s="25"/>
      <c r="D125" s="551"/>
      <c r="E125" s="551"/>
      <c r="F125" s="551"/>
    </row>
    <row r="126" spans="1:6">
      <c r="A126" s="559"/>
      <c r="B126" s="560"/>
      <c r="C126" s="25"/>
      <c r="D126" s="551"/>
      <c r="E126" s="551"/>
      <c r="F126" s="551"/>
    </row>
    <row r="127" spans="1:6">
      <c r="A127" s="559"/>
      <c r="B127" s="560"/>
      <c r="C127" s="25"/>
      <c r="D127" s="551"/>
      <c r="E127" s="551"/>
      <c r="F127" s="551"/>
    </row>
    <row r="128" spans="1:6">
      <c r="A128" s="559"/>
      <c r="B128" s="560"/>
      <c r="C128" s="25"/>
      <c r="D128" s="551"/>
      <c r="E128" s="551"/>
      <c r="F128" s="551"/>
    </row>
    <row r="129" spans="1:6">
      <c r="A129" s="559"/>
      <c r="B129" s="560"/>
      <c r="C129" s="25"/>
      <c r="D129" s="551"/>
      <c r="E129" s="551"/>
      <c r="F129" s="551"/>
    </row>
    <row r="130" spans="1:6">
      <c r="A130" s="559"/>
      <c r="B130" s="560"/>
      <c r="C130" s="25"/>
      <c r="D130" s="551"/>
      <c r="E130" s="551"/>
      <c r="F130" s="551"/>
    </row>
    <row r="131" spans="1:6">
      <c r="A131" s="559"/>
      <c r="B131" s="560"/>
      <c r="C131" s="25"/>
      <c r="D131" s="551"/>
      <c r="E131" s="551"/>
      <c r="F131" s="551"/>
    </row>
    <row r="132" spans="1:6">
      <c r="A132" s="559"/>
      <c r="B132" s="560"/>
      <c r="C132" s="25"/>
      <c r="D132" s="551"/>
      <c r="E132" s="551"/>
      <c r="F132" s="551"/>
    </row>
    <row r="133" spans="1:6">
      <c r="A133" s="559"/>
      <c r="B133" s="560"/>
      <c r="C133" s="25"/>
      <c r="D133" s="551"/>
      <c r="E133" s="551"/>
      <c r="F133" s="551"/>
    </row>
    <row r="134" spans="1:6">
      <c r="A134" s="559"/>
      <c r="B134" s="560"/>
      <c r="C134" s="25"/>
      <c r="D134" s="551"/>
      <c r="E134" s="551"/>
      <c r="F134" s="551"/>
    </row>
    <row r="135" spans="1:6">
      <c r="A135" s="559"/>
      <c r="B135" s="560"/>
      <c r="C135" s="25"/>
      <c r="D135" s="551"/>
      <c r="E135" s="551"/>
      <c r="F135" s="551"/>
    </row>
    <row r="136" spans="1:6">
      <c r="A136" s="559"/>
      <c r="B136" s="560"/>
      <c r="C136" s="25"/>
      <c r="D136" s="551"/>
      <c r="E136" s="551"/>
      <c r="F136" s="551"/>
    </row>
    <row r="137" spans="1:6">
      <c r="A137" s="559"/>
      <c r="B137" s="560"/>
      <c r="C137" s="25"/>
      <c r="D137" s="551"/>
      <c r="E137" s="551"/>
      <c r="F137" s="551"/>
    </row>
    <row r="138" spans="1:6">
      <c r="A138" s="559"/>
      <c r="B138" s="560"/>
      <c r="C138" s="25"/>
      <c r="D138" s="551"/>
      <c r="E138" s="551"/>
      <c r="F138" s="551"/>
    </row>
    <row r="139" spans="1:6">
      <c r="A139" s="559"/>
      <c r="B139" s="560"/>
      <c r="C139" s="25"/>
      <c r="D139" s="551"/>
      <c r="E139" s="551"/>
      <c r="F139" s="551"/>
    </row>
    <row r="140" spans="1:6">
      <c r="A140" s="559"/>
      <c r="B140" s="560"/>
      <c r="C140" s="25"/>
      <c r="D140" s="551"/>
      <c r="E140" s="551"/>
      <c r="F140" s="551"/>
    </row>
    <row r="141" spans="1:6">
      <c r="A141" s="559"/>
      <c r="B141" s="560"/>
      <c r="C141" s="25"/>
      <c r="D141" s="551"/>
      <c r="E141" s="551"/>
      <c r="F141" s="551"/>
    </row>
    <row r="142" spans="1:6">
      <c r="A142" s="559"/>
      <c r="B142" s="560"/>
      <c r="C142" s="25"/>
      <c r="D142" s="551"/>
      <c r="E142" s="551"/>
      <c r="F142" s="551"/>
    </row>
    <row r="143" spans="1:6">
      <c r="A143" s="559"/>
      <c r="B143" s="560"/>
      <c r="C143" s="25"/>
      <c r="D143" s="551"/>
      <c r="E143" s="551"/>
      <c r="F143" s="551"/>
    </row>
    <row r="144" spans="1:6">
      <c r="A144" s="559"/>
      <c r="B144" s="560"/>
      <c r="C144" s="25"/>
      <c r="D144" s="551"/>
      <c r="E144" s="551"/>
      <c r="F144" s="551"/>
    </row>
    <row r="145" spans="1:6">
      <c r="A145" s="559"/>
      <c r="B145" s="560"/>
      <c r="C145" s="25"/>
      <c r="D145" s="551"/>
      <c r="E145" s="551"/>
      <c r="F145" s="551"/>
    </row>
    <row r="146" spans="1:6">
      <c r="A146" s="559"/>
      <c r="B146" s="560"/>
      <c r="C146" s="25"/>
      <c r="D146" s="551"/>
      <c r="E146" s="551"/>
      <c r="F146" s="551"/>
    </row>
    <row r="147" spans="1:6">
      <c r="A147" s="559"/>
      <c r="B147" s="560"/>
      <c r="C147" s="25"/>
      <c r="D147" s="551"/>
      <c r="E147" s="551"/>
      <c r="F147" s="551"/>
    </row>
    <row r="148" spans="1:6">
      <c r="A148" s="559"/>
      <c r="B148" s="560"/>
      <c r="C148" s="25"/>
      <c r="D148" s="551"/>
      <c r="E148" s="551"/>
      <c r="F148" s="551"/>
    </row>
    <row r="149" spans="1:6">
      <c r="A149" s="559"/>
      <c r="B149" s="560"/>
      <c r="C149" s="25"/>
      <c r="D149" s="551"/>
      <c r="E149" s="551"/>
      <c r="F149" s="551"/>
    </row>
    <row r="150" spans="1:6">
      <c r="A150" s="559"/>
      <c r="B150" s="560"/>
      <c r="C150" s="25"/>
      <c r="D150" s="551"/>
      <c r="E150" s="551"/>
      <c r="F150" s="551"/>
    </row>
    <row r="151" spans="1:6">
      <c r="A151" s="559"/>
      <c r="B151" s="560"/>
      <c r="C151" s="25"/>
      <c r="D151" s="551"/>
      <c r="E151" s="551"/>
      <c r="F151" s="551"/>
    </row>
    <row r="152" spans="1:6">
      <c r="A152" s="559"/>
      <c r="B152" s="560"/>
      <c r="C152" s="25"/>
      <c r="D152" s="551"/>
      <c r="E152" s="551"/>
      <c r="F152" s="551"/>
    </row>
    <row r="153" spans="1:6">
      <c r="A153" s="559"/>
      <c r="B153" s="560"/>
      <c r="C153" s="25"/>
      <c r="D153" s="551"/>
      <c r="E153" s="551"/>
      <c r="F153" s="551"/>
    </row>
    <row r="154" spans="1:6">
      <c r="A154" s="559"/>
      <c r="B154" s="560"/>
      <c r="C154" s="25"/>
      <c r="D154" s="551"/>
      <c r="E154" s="551"/>
      <c r="F154" s="551"/>
    </row>
    <row r="155" spans="1:6">
      <c r="A155" s="559"/>
      <c r="B155" s="560"/>
      <c r="C155" s="25"/>
      <c r="D155" s="551"/>
      <c r="E155" s="551"/>
      <c r="F155" s="551"/>
    </row>
    <row r="156" spans="1:6">
      <c r="A156" s="559"/>
      <c r="B156" s="560"/>
      <c r="C156" s="25"/>
      <c r="D156" s="551"/>
      <c r="E156" s="551"/>
      <c r="F156" s="551"/>
    </row>
    <row r="157" spans="1:6">
      <c r="A157" s="559"/>
      <c r="B157" s="560"/>
      <c r="C157" s="25"/>
      <c r="D157" s="551"/>
      <c r="E157" s="551"/>
      <c r="F157" s="551"/>
    </row>
    <row r="158" spans="1:6">
      <c r="A158" s="559"/>
      <c r="B158" s="560"/>
      <c r="C158" s="25"/>
      <c r="D158" s="551"/>
      <c r="E158" s="551"/>
      <c r="F158" s="551"/>
    </row>
    <row r="159" spans="1:6">
      <c r="A159" s="559"/>
      <c r="B159" s="560"/>
      <c r="C159" s="25"/>
      <c r="D159" s="551"/>
      <c r="E159" s="551"/>
      <c r="F159" s="551"/>
    </row>
    <row r="160" spans="1:6">
      <c r="A160" s="559"/>
      <c r="B160" s="560"/>
      <c r="C160" s="25"/>
      <c r="D160" s="551"/>
      <c r="E160" s="551"/>
      <c r="F160" s="551"/>
    </row>
    <row r="161" spans="1:6">
      <c r="A161" s="559"/>
      <c r="B161" s="560"/>
      <c r="C161" s="25"/>
      <c r="D161" s="551"/>
      <c r="E161" s="551"/>
      <c r="F161" s="551"/>
    </row>
    <row r="162" spans="1:6">
      <c r="A162" s="559"/>
      <c r="B162" s="560"/>
      <c r="C162" s="25"/>
      <c r="D162" s="551"/>
      <c r="E162" s="551"/>
      <c r="F162" s="551"/>
    </row>
    <row r="163" spans="1:6">
      <c r="A163" s="559"/>
      <c r="B163" s="560"/>
      <c r="C163" s="25"/>
      <c r="D163" s="551"/>
      <c r="E163" s="551"/>
      <c r="F163" s="551"/>
    </row>
    <row r="164" spans="1:6">
      <c r="A164" s="559"/>
      <c r="B164" s="560"/>
      <c r="C164" s="25"/>
      <c r="D164" s="551"/>
      <c r="E164" s="551"/>
      <c r="F164" s="551"/>
    </row>
    <row r="165" spans="1:6">
      <c r="A165" s="559"/>
      <c r="B165" s="560"/>
      <c r="C165" s="25"/>
      <c r="D165" s="551"/>
      <c r="E165" s="551"/>
      <c r="F165" s="551"/>
    </row>
    <row r="166" spans="1:6">
      <c r="A166" s="559"/>
      <c r="B166" s="560"/>
      <c r="C166" s="25"/>
      <c r="D166" s="551"/>
      <c r="E166" s="551"/>
      <c r="F166" s="551"/>
    </row>
    <row r="167" spans="1:6">
      <c r="A167" s="559"/>
      <c r="B167" s="560"/>
      <c r="C167" s="25"/>
      <c r="D167" s="551"/>
      <c r="E167" s="551"/>
      <c r="F167" s="551"/>
    </row>
    <row r="168" spans="1:6">
      <c r="A168" s="559"/>
      <c r="B168" s="560"/>
      <c r="C168" s="25"/>
      <c r="D168" s="551"/>
      <c r="E168" s="551"/>
      <c r="F168" s="551"/>
    </row>
    <row r="169" spans="1:6">
      <c r="A169" s="559"/>
      <c r="B169" s="560"/>
      <c r="C169" s="25"/>
      <c r="D169" s="551"/>
      <c r="E169" s="551"/>
      <c r="F169" s="551"/>
    </row>
    <row r="170" spans="1:6">
      <c r="A170" s="559"/>
      <c r="B170" s="560"/>
      <c r="C170" s="25"/>
      <c r="D170" s="551"/>
      <c r="E170" s="551"/>
      <c r="F170" s="551"/>
    </row>
    <row r="171" spans="1:6">
      <c r="A171" s="559"/>
      <c r="B171" s="560"/>
      <c r="C171" s="25"/>
      <c r="D171" s="551"/>
      <c r="E171" s="551"/>
      <c r="F171" s="551"/>
    </row>
    <row r="172" spans="1:6">
      <c r="A172" s="559"/>
      <c r="B172" s="560"/>
      <c r="C172" s="25"/>
      <c r="D172" s="551"/>
      <c r="E172" s="551"/>
      <c r="F172" s="551"/>
    </row>
    <row r="173" spans="1:6">
      <c r="A173" s="559"/>
      <c r="B173" s="560"/>
      <c r="C173" s="25"/>
      <c r="D173" s="551"/>
      <c r="E173" s="551"/>
      <c r="F173" s="551"/>
    </row>
    <row r="174" spans="1:6">
      <c r="A174" s="559"/>
      <c r="B174" s="560"/>
      <c r="C174" s="25"/>
      <c r="D174" s="551"/>
      <c r="E174" s="551"/>
      <c r="F174" s="551"/>
    </row>
    <row r="175" spans="1:6">
      <c r="A175" s="559"/>
      <c r="B175" s="560"/>
      <c r="C175" s="25"/>
      <c r="D175" s="551"/>
      <c r="E175" s="551"/>
      <c r="F175" s="551"/>
    </row>
    <row r="176" spans="1:6">
      <c r="A176" s="559"/>
      <c r="B176" s="560"/>
      <c r="C176" s="25"/>
      <c r="D176" s="551"/>
      <c r="E176" s="551"/>
      <c r="F176" s="551"/>
    </row>
    <row r="177" spans="1:6">
      <c r="A177" s="559"/>
      <c r="B177" s="560"/>
      <c r="C177" s="25"/>
      <c r="D177" s="551"/>
      <c r="E177" s="551"/>
      <c r="F177" s="551"/>
    </row>
    <row r="178" spans="1:6">
      <c r="A178" s="559"/>
      <c r="B178" s="560"/>
      <c r="C178" s="25"/>
      <c r="D178" s="551"/>
      <c r="E178" s="551"/>
      <c r="F178" s="551"/>
    </row>
    <row r="179" spans="1:6">
      <c r="A179" s="559"/>
      <c r="B179" s="560"/>
      <c r="C179" s="25"/>
      <c r="D179" s="551"/>
      <c r="E179" s="551"/>
      <c r="F179" s="551"/>
    </row>
    <row r="180" spans="1:6">
      <c r="A180" s="559"/>
      <c r="B180" s="560"/>
      <c r="C180" s="25"/>
      <c r="D180" s="551"/>
      <c r="E180" s="551"/>
      <c r="F180" s="551"/>
    </row>
    <row r="181" spans="1:6">
      <c r="A181" s="559"/>
      <c r="B181" s="560"/>
      <c r="C181" s="25"/>
      <c r="D181" s="551"/>
      <c r="E181" s="551"/>
      <c r="F181" s="551"/>
    </row>
    <row r="182" spans="1:6">
      <c r="A182" s="559"/>
      <c r="B182" s="560"/>
      <c r="C182" s="25"/>
      <c r="D182" s="551"/>
      <c r="E182" s="551"/>
      <c r="F182" s="551"/>
    </row>
    <row r="183" spans="1:6">
      <c r="A183" s="559"/>
      <c r="B183" s="560"/>
      <c r="C183" s="25"/>
      <c r="D183" s="551"/>
      <c r="E183" s="551"/>
      <c r="F183" s="551"/>
    </row>
    <row r="184" spans="1:6">
      <c r="A184" s="559"/>
      <c r="B184" s="560"/>
      <c r="C184" s="25"/>
      <c r="D184" s="551"/>
      <c r="E184" s="551"/>
      <c r="F184" s="551"/>
    </row>
    <row r="185" spans="1:6">
      <c r="A185" s="559"/>
      <c r="B185" s="560"/>
      <c r="C185" s="25"/>
      <c r="D185" s="551"/>
      <c r="E185" s="551"/>
      <c r="F185" s="551"/>
    </row>
    <row r="186" spans="1:6">
      <c r="A186" s="559"/>
      <c r="B186" s="560"/>
      <c r="C186" s="25"/>
      <c r="D186" s="551"/>
      <c r="E186" s="551"/>
      <c r="F186" s="551"/>
    </row>
    <row r="187" spans="1:6">
      <c r="A187" s="559"/>
      <c r="B187" s="560"/>
      <c r="C187" s="25"/>
      <c r="D187" s="551"/>
      <c r="E187" s="551"/>
      <c r="F187" s="551"/>
    </row>
    <row r="188" spans="1:6">
      <c r="A188" s="559"/>
      <c r="B188" s="560"/>
      <c r="C188" s="25"/>
      <c r="D188" s="551"/>
      <c r="E188" s="551"/>
      <c r="F188" s="551"/>
    </row>
    <row r="189" spans="1:6">
      <c r="A189" s="559"/>
      <c r="B189" s="560"/>
      <c r="C189" s="25"/>
      <c r="D189" s="551"/>
      <c r="E189" s="551"/>
      <c r="F189" s="551"/>
    </row>
    <row r="190" spans="1:6">
      <c r="A190" s="559"/>
      <c r="B190" s="560"/>
      <c r="C190" s="25"/>
      <c r="D190" s="551"/>
      <c r="E190" s="551"/>
      <c r="F190" s="551"/>
    </row>
    <row r="191" spans="1:6">
      <c r="A191" s="559"/>
      <c r="B191" s="560"/>
      <c r="C191" s="25"/>
      <c r="D191" s="551"/>
      <c r="E191" s="551"/>
      <c r="F191" s="551"/>
    </row>
    <row r="192" spans="1:6">
      <c r="A192" s="559"/>
      <c r="B192" s="560"/>
      <c r="C192" s="25"/>
      <c r="D192" s="551"/>
      <c r="E192" s="551"/>
      <c r="F192" s="551"/>
    </row>
    <row r="193" spans="1:6">
      <c r="A193" s="559"/>
      <c r="B193" s="560"/>
      <c r="C193" s="25"/>
      <c r="D193" s="551"/>
      <c r="E193" s="551"/>
      <c r="F193" s="551"/>
    </row>
    <row r="194" spans="1:6">
      <c r="A194" s="559"/>
      <c r="B194" s="560"/>
      <c r="C194" s="25"/>
      <c r="D194" s="551"/>
      <c r="E194" s="551"/>
      <c r="F194" s="551"/>
    </row>
    <row r="195" spans="1:6">
      <c r="A195" s="559"/>
      <c r="B195" s="560"/>
      <c r="C195" s="25"/>
      <c r="D195" s="551"/>
      <c r="E195" s="551"/>
      <c r="F195" s="551"/>
    </row>
    <row r="196" spans="1:6">
      <c r="A196" s="559"/>
      <c r="B196" s="560"/>
      <c r="C196" s="25"/>
      <c r="D196" s="551"/>
      <c r="E196" s="551"/>
      <c r="F196" s="551"/>
    </row>
    <row r="197" spans="1:6">
      <c r="A197" s="559"/>
      <c r="B197" s="560"/>
      <c r="C197" s="25"/>
      <c r="D197" s="551"/>
      <c r="E197" s="551"/>
      <c r="F197" s="551"/>
    </row>
    <row r="198" spans="1:6">
      <c r="A198" s="559"/>
      <c r="B198" s="560"/>
      <c r="C198" s="25"/>
      <c r="D198" s="551"/>
      <c r="E198" s="551"/>
      <c r="F198" s="551"/>
    </row>
    <row r="199" spans="1:6">
      <c r="A199" s="559"/>
      <c r="B199" s="560"/>
      <c r="C199" s="25"/>
      <c r="D199" s="551"/>
      <c r="E199" s="551"/>
      <c r="F199" s="551"/>
    </row>
    <row r="200" spans="1:6">
      <c r="A200" s="559"/>
      <c r="B200" s="560"/>
      <c r="C200" s="25"/>
      <c r="D200" s="551"/>
      <c r="E200" s="551"/>
      <c r="F200" s="551"/>
    </row>
    <row r="201" spans="1:6">
      <c r="A201" s="559"/>
      <c r="B201" s="560"/>
      <c r="C201" s="25"/>
      <c r="D201" s="551"/>
      <c r="E201" s="551"/>
      <c r="F201" s="551"/>
    </row>
    <row r="202" spans="1:6">
      <c r="A202" s="559"/>
      <c r="B202" s="560"/>
      <c r="C202" s="25"/>
      <c r="D202" s="551"/>
      <c r="E202" s="551"/>
      <c r="F202" s="551"/>
    </row>
    <row r="203" spans="1:6">
      <c r="A203" s="559"/>
      <c r="B203" s="560"/>
      <c r="C203" s="25"/>
      <c r="D203" s="551"/>
      <c r="E203" s="551"/>
      <c r="F203" s="551"/>
    </row>
    <row r="204" spans="1:6">
      <c r="A204" s="559"/>
      <c r="B204" s="560"/>
      <c r="C204" s="25"/>
      <c r="D204" s="551"/>
      <c r="E204" s="551"/>
      <c r="F204" s="551"/>
    </row>
    <row r="205" spans="1:6">
      <c r="A205" s="559"/>
      <c r="B205" s="560"/>
      <c r="C205" s="25"/>
      <c r="D205" s="551"/>
      <c r="E205" s="551"/>
      <c r="F205" s="551"/>
    </row>
    <row r="206" spans="1:6">
      <c r="A206" s="559"/>
      <c r="B206" s="560"/>
      <c r="C206" s="25"/>
      <c r="D206" s="551"/>
      <c r="E206" s="551"/>
      <c r="F206" s="551"/>
    </row>
    <row r="207" spans="1:6">
      <c r="A207" s="559"/>
      <c r="B207" s="560"/>
      <c r="C207" s="25"/>
      <c r="D207" s="551"/>
      <c r="E207" s="551"/>
      <c r="F207" s="551"/>
    </row>
    <row r="208" spans="1:6">
      <c r="A208" s="559"/>
      <c r="B208" s="560"/>
      <c r="C208" s="25"/>
      <c r="D208" s="551"/>
      <c r="E208" s="551"/>
      <c r="F208" s="551"/>
    </row>
    <row r="209" spans="1:6">
      <c r="A209" s="559"/>
      <c r="B209" s="560"/>
      <c r="C209" s="25"/>
      <c r="D209" s="551"/>
      <c r="E209" s="551"/>
      <c r="F209" s="551"/>
    </row>
    <row r="210" spans="1:6">
      <c r="A210" s="559"/>
      <c r="B210" s="560"/>
      <c r="C210" s="25"/>
      <c r="D210" s="551"/>
      <c r="E210" s="551"/>
      <c r="F210" s="551"/>
    </row>
    <row r="211" spans="1:6">
      <c r="A211" s="559"/>
      <c r="B211" s="560"/>
      <c r="C211" s="25"/>
      <c r="D211" s="551"/>
      <c r="E211" s="551"/>
      <c r="F211" s="551"/>
    </row>
    <row r="212" spans="1:6">
      <c r="A212" s="559"/>
      <c r="B212" s="560"/>
      <c r="C212" s="25"/>
      <c r="D212" s="551"/>
      <c r="E212" s="551"/>
      <c r="F212" s="551"/>
    </row>
    <row r="213" spans="1:6">
      <c r="A213" s="559"/>
      <c r="B213" s="560"/>
      <c r="C213" s="25"/>
      <c r="D213" s="551"/>
      <c r="E213" s="551"/>
      <c r="F213" s="551"/>
    </row>
    <row r="214" spans="1:6">
      <c r="A214" s="559"/>
      <c r="B214" s="560"/>
      <c r="C214" s="25"/>
      <c r="D214" s="551"/>
      <c r="E214" s="551"/>
      <c r="F214" s="551"/>
    </row>
    <row r="215" spans="1:6">
      <c r="A215" s="559"/>
      <c r="B215" s="560"/>
      <c r="C215" s="25"/>
      <c r="D215" s="551"/>
      <c r="E215" s="551"/>
      <c r="F215" s="551"/>
    </row>
    <row r="216" spans="1:6">
      <c r="A216" s="559"/>
      <c r="B216" s="560"/>
      <c r="C216" s="25"/>
      <c r="D216" s="551"/>
      <c r="E216" s="551"/>
      <c r="F216" s="551"/>
    </row>
    <row r="217" spans="1:6">
      <c r="A217" s="559"/>
      <c r="B217" s="560"/>
      <c r="C217" s="25"/>
      <c r="D217" s="551"/>
      <c r="E217" s="551"/>
      <c r="F217" s="551"/>
    </row>
    <row r="218" spans="1:6">
      <c r="A218" s="559"/>
      <c r="B218" s="560"/>
      <c r="C218" s="25"/>
      <c r="D218" s="551"/>
      <c r="E218" s="551"/>
      <c r="F218" s="551"/>
    </row>
    <row r="219" spans="1:6">
      <c r="A219" s="559"/>
      <c r="B219" s="560"/>
      <c r="C219" s="25"/>
      <c r="D219" s="551"/>
      <c r="E219" s="551"/>
      <c r="F219" s="551"/>
    </row>
    <row r="220" spans="1:6">
      <c r="A220" s="559"/>
      <c r="B220" s="560"/>
      <c r="C220" s="25"/>
      <c r="D220" s="551"/>
      <c r="E220" s="551"/>
      <c r="F220" s="551"/>
    </row>
    <row r="221" spans="1:6">
      <c r="A221" s="559"/>
      <c r="B221" s="560"/>
      <c r="C221" s="25"/>
      <c r="D221" s="551"/>
      <c r="E221" s="551"/>
      <c r="F221" s="551"/>
    </row>
    <row r="222" spans="1:6">
      <c r="A222" s="559"/>
      <c r="B222" s="560"/>
      <c r="C222" s="25"/>
      <c r="D222" s="551"/>
      <c r="E222" s="551"/>
      <c r="F222" s="551"/>
    </row>
    <row r="223" spans="1:6">
      <c r="A223" s="559"/>
      <c r="B223" s="560"/>
      <c r="C223" s="25"/>
      <c r="D223" s="551"/>
      <c r="E223" s="551"/>
      <c r="F223" s="551"/>
    </row>
    <row r="224" spans="1:6">
      <c r="A224" s="559"/>
      <c r="B224" s="560"/>
      <c r="C224" s="25"/>
      <c r="D224" s="551"/>
      <c r="E224" s="551"/>
      <c r="F224" s="551"/>
    </row>
    <row r="225" spans="1:6">
      <c r="A225" s="559"/>
      <c r="B225" s="560"/>
      <c r="C225" s="25"/>
      <c r="D225" s="551"/>
      <c r="E225" s="551"/>
      <c r="F225" s="551"/>
    </row>
    <row r="226" spans="1:6">
      <c r="A226" s="559"/>
      <c r="B226" s="560"/>
      <c r="C226" s="25"/>
      <c r="D226" s="551"/>
      <c r="E226" s="551"/>
      <c r="F226" s="551"/>
    </row>
    <row r="227" spans="1:6">
      <c r="A227" s="559"/>
      <c r="B227" s="560"/>
      <c r="C227" s="25"/>
      <c r="D227" s="551"/>
      <c r="E227" s="551"/>
      <c r="F227" s="551"/>
    </row>
    <row r="228" spans="1:6">
      <c r="A228" s="559"/>
      <c r="B228" s="560"/>
      <c r="C228" s="25"/>
      <c r="D228" s="551"/>
      <c r="E228" s="551"/>
      <c r="F228" s="551"/>
    </row>
    <row r="229" spans="1:6">
      <c r="A229" s="559"/>
      <c r="B229" s="560"/>
      <c r="C229" s="25"/>
      <c r="D229" s="551"/>
      <c r="E229" s="551"/>
      <c r="F229" s="551"/>
    </row>
    <row r="230" spans="1:6">
      <c r="A230" s="559"/>
      <c r="B230" s="560"/>
      <c r="C230" s="25"/>
      <c r="D230" s="551"/>
      <c r="E230" s="551"/>
      <c r="F230" s="551"/>
    </row>
    <row r="231" spans="1:6">
      <c r="A231" s="559"/>
      <c r="B231" s="560"/>
      <c r="C231" s="25"/>
      <c r="D231" s="551"/>
      <c r="E231" s="551"/>
      <c r="F231" s="551"/>
    </row>
    <row r="232" spans="1:6">
      <c r="A232" s="559"/>
      <c r="B232" s="560"/>
      <c r="C232" s="25"/>
      <c r="D232" s="551"/>
      <c r="E232" s="551"/>
      <c r="F232" s="551"/>
    </row>
    <row r="233" spans="1:6">
      <c r="A233" s="559"/>
      <c r="B233" s="560"/>
      <c r="C233" s="25"/>
      <c r="D233" s="551"/>
      <c r="E233" s="551"/>
      <c r="F233" s="551"/>
    </row>
    <row r="234" spans="1:6">
      <c r="A234" s="559"/>
      <c r="B234" s="560"/>
      <c r="C234" s="25"/>
      <c r="D234" s="551"/>
      <c r="E234" s="551"/>
      <c r="F234" s="551"/>
    </row>
    <row r="235" spans="1:6">
      <c r="A235" s="559"/>
      <c r="B235" s="560"/>
      <c r="C235" s="25"/>
      <c r="D235" s="551"/>
      <c r="E235" s="551"/>
      <c r="F235" s="551"/>
    </row>
    <row r="236" spans="1:6">
      <c r="A236" s="559"/>
      <c r="B236" s="560"/>
      <c r="C236" s="25"/>
      <c r="D236" s="551"/>
      <c r="E236" s="551"/>
      <c r="F236" s="551"/>
    </row>
    <row r="237" spans="1:6">
      <c r="A237" s="559"/>
      <c r="B237" s="560"/>
      <c r="C237" s="25"/>
      <c r="D237" s="551"/>
      <c r="E237" s="551"/>
      <c r="F237" s="551"/>
    </row>
    <row r="238" spans="1:6">
      <c r="A238" s="559"/>
      <c r="B238" s="560"/>
      <c r="C238" s="25"/>
      <c r="D238" s="551"/>
      <c r="E238" s="551"/>
      <c r="F238" s="551"/>
    </row>
    <row r="239" spans="1:6">
      <c r="A239" s="559"/>
      <c r="B239" s="560"/>
      <c r="C239" s="25"/>
      <c r="D239" s="551"/>
      <c r="E239" s="551"/>
      <c r="F239" s="551"/>
    </row>
    <row r="240" spans="1:6">
      <c r="A240" s="559"/>
      <c r="B240" s="560"/>
      <c r="C240" s="25"/>
      <c r="D240" s="551"/>
      <c r="E240" s="551"/>
      <c r="F240" s="551"/>
    </row>
    <row r="241" spans="1:6">
      <c r="A241" s="559"/>
      <c r="B241" s="560"/>
      <c r="C241" s="25"/>
      <c r="D241" s="551"/>
      <c r="E241" s="551"/>
      <c r="F241" s="551"/>
    </row>
    <row r="242" spans="1:6">
      <c r="A242" s="559"/>
      <c r="B242" s="560"/>
      <c r="C242" s="25"/>
      <c r="D242" s="551"/>
      <c r="E242" s="551"/>
      <c r="F242" s="551"/>
    </row>
    <row r="243" spans="1:6">
      <c r="A243" s="559"/>
      <c r="B243" s="560"/>
      <c r="C243" s="25"/>
      <c r="D243" s="551"/>
      <c r="E243" s="551"/>
      <c r="F243" s="551"/>
    </row>
    <row r="244" spans="1:6">
      <c r="A244" s="559"/>
      <c r="B244" s="560"/>
      <c r="C244" s="25"/>
      <c r="D244" s="551"/>
      <c r="E244" s="551"/>
      <c r="F244" s="551"/>
    </row>
    <row r="245" spans="1:6">
      <c r="A245" s="559"/>
      <c r="B245" s="560"/>
      <c r="C245" s="25"/>
      <c r="D245" s="551"/>
      <c r="E245" s="551"/>
      <c r="F245" s="551"/>
    </row>
    <row r="246" spans="1:6">
      <c r="A246" s="559"/>
      <c r="B246" s="560"/>
      <c r="C246" s="25"/>
      <c r="D246" s="551"/>
      <c r="E246" s="551"/>
      <c r="F246" s="551"/>
    </row>
    <row r="247" spans="1:6">
      <c r="A247" s="559"/>
      <c r="B247" s="560"/>
      <c r="C247" s="25"/>
      <c r="D247" s="551"/>
      <c r="E247" s="551"/>
      <c r="F247" s="551"/>
    </row>
    <row r="248" spans="1:6">
      <c r="A248" s="559"/>
      <c r="B248" s="560"/>
      <c r="C248" s="25"/>
      <c r="D248" s="551"/>
      <c r="E248" s="551"/>
      <c r="F248" s="551"/>
    </row>
    <row r="249" spans="1:6">
      <c r="A249" s="559"/>
      <c r="B249" s="560"/>
      <c r="C249" s="25"/>
      <c r="D249" s="551"/>
      <c r="E249" s="551"/>
      <c r="F249" s="551"/>
    </row>
    <row r="250" spans="1:6">
      <c r="A250" s="559"/>
      <c r="B250" s="560"/>
      <c r="C250" s="25"/>
      <c r="D250" s="551"/>
      <c r="E250" s="551"/>
      <c r="F250" s="551"/>
    </row>
    <row r="251" spans="1:6">
      <c r="A251" s="559"/>
      <c r="B251" s="560"/>
      <c r="C251" s="25"/>
      <c r="D251" s="551"/>
      <c r="E251" s="551"/>
      <c r="F251" s="551"/>
    </row>
    <row r="252" spans="1:6">
      <c r="A252" s="559"/>
      <c r="B252" s="560"/>
      <c r="C252" s="25"/>
      <c r="D252" s="551"/>
      <c r="E252" s="551"/>
      <c r="F252" s="551"/>
    </row>
    <row r="253" spans="1:6">
      <c r="A253" s="559"/>
      <c r="B253" s="560"/>
      <c r="C253" s="25"/>
      <c r="D253" s="551"/>
      <c r="E253" s="551"/>
      <c r="F253" s="551"/>
    </row>
    <row r="254" spans="1:6">
      <c r="A254" s="559"/>
      <c r="B254" s="560"/>
      <c r="C254" s="25"/>
      <c r="D254" s="551"/>
      <c r="E254" s="551"/>
      <c r="F254" s="551"/>
    </row>
    <row r="255" spans="1:6">
      <c r="A255" s="559"/>
      <c r="B255" s="560"/>
      <c r="C255" s="25"/>
      <c r="D255" s="551"/>
      <c r="E255" s="551"/>
      <c r="F255" s="551"/>
    </row>
    <row r="256" spans="1:6">
      <c r="A256" s="559"/>
      <c r="B256" s="560"/>
      <c r="C256" s="25"/>
      <c r="D256" s="551"/>
      <c r="E256" s="551"/>
      <c r="F256" s="551"/>
    </row>
    <row r="257" spans="1:6">
      <c r="A257" s="559"/>
      <c r="B257" s="560"/>
      <c r="C257" s="25"/>
      <c r="D257" s="551"/>
      <c r="E257" s="551"/>
      <c r="F257" s="551"/>
    </row>
    <row r="258" spans="1:6">
      <c r="A258" s="559"/>
      <c r="B258" s="560"/>
      <c r="C258" s="25"/>
      <c r="D258" s="551"/>
      <c r="E258" s="551"/>
      <c r="F258" s="551"/>
    </row>
    <row r="259" spans="1:6">
      <c r="A259" s="559"/>
      <c r="B259" s="560"/>
      <c r="C259" s="25"/>
      <c r="D259" s="551"/>
      <c r="E259" s="551"/>
      <c r="F259" s="551"/>
    </row>
    <row r="260" spans="1:6">
      <c r="A260" s="559"/>
      <c r="B260" s="560"/>
      <c r="C260" s="25"/>
      <c r="D260" s="551"/>
      <c r="E260" s="551"/>
      <c r="F260" s="551"/>
    </row>
    <row r="261" spans="1:6">
      <c r="A261" s="559"/>
      <c r="B261" s="560"/>
      <c r="C261" s="25"/>
      <c r="D261" s="551"/>
      <c r="E261" s="551"/>
      <c r="F261" s="551"/>
    </row>
    <row r="262" spans="1:6">
      <c r="A262" s="559"/>
      <c r="B262" s="560"/>
      <c r="C262" s="25"/>
      <c r="D262" s="551"/>
      <c r="E262" s="551"/>
      <c r="F262" s="551"/>
    </row>
    <row r="263" spans="1:6">
      <c r="A263" s="559"/>
      <c r="B263" s="560"/>
      <c r="C263" s="25"/>
      <c r="D263" s="551"/>
      <c r="E263" s="551"/>
      <c r="F263" s="551"/>
    </row>
    <row r="264" spans="1:6">
      <c r="A264" s="559"/>
      <c r="B264" s="560"/>
      <c r="C264" s="25"/>
      <c r="D264" s="551"/>
      <c r="E264" s="551"/>
      <c r="F264" s="551"/>
    </row>
    <row r="265" spans="1:6">
      <c r="A265" s="559"/>
      <c r="B265" s="560"/>
      <c r="C265" s="25"/>
      <c r="D265" s="551"/>
      <c r="E265" s="551"/>
      <c r="F265" s="551"/>
    </row>
    <row r="266" spans="1:6">
      <c r="A266" s="559"/>
      <c r="B266" s="560"/>
      <c r="C266" s="25"/>
      <c r="D266" s="551"/>
      <c r="E266" s="551"/>
      <c r="F266" s="551"/>
    </row>
    <row r="267" spans="1:6">
      <c r="A267" s="559"/>
      <c r="B267" s="560"/>
      <c r="C267" s="25"/>
      <c r="D267" s="551"/>
      <c r="E267" s="551"/>
      <c r="F267" s="551"/>
    </row>
    <row r="268" spans="1:6">
      <c r="A268" s="559"/>
      <c r="B268" s="560"/>
      <c r="C268" s="25"/>
      <c r="D268" s="551"/>
      <c r="E268" s="551"/>
      <c r="F268" s="551"/>
    </row>
    <row r="269" spans="1:6">
      <c r="A269" s="559"/>
      <c r="B269" s="560"/>
      <c r="C269" s="25"/>
      <c r="D269" s="551"/>
      <c r="E269" s="551"/>
      <c r="F269" s="551"/>
    </row>
    <row r="270" spans="1:6">
      <c r="A270" s="559"/>
      <c r="B270" s="560"/>
      <c r="C270" s="25"/>
      <c r="D270" s="551"/>
      <c r="E270" s="551"/>
      <c r="F270" s="551"/>
    </row>
    <row r="271" spans="1:6">
      <c r="A271" s="559"/>
      <c r="B271" s="560"/>
      <c r="C271" s="25"/>
      <c r="D271" s="551"/>
      <c r="E271" s="551"/>
      <c r="F271" s="551"/>
    </row>
    <row r="272" spans="1:6">
      <c r="A272" s="559"/>
      <c r="B272" s="560"/>
      <c r="C272" s="25"/>
      <c r="D272" s="551"/>
      <c r="E272" s="551"/>
      <c r="F272" s="551"/>
    </row>
    <row r="273" spans="1:6">
      <c r="A273" s="559"/>
      <c r="B273" s="560"/>
      <c r="C273" s="25"/>
      <c r="D273" s="551"/>
      <c r="E273" s="551"/>
      <c r="F273" s="551"/>
    </row>
    <row r="274" spans="1:6">
      <c r="A274" s="559"/>
      <c r="B274" s="560"/>
      <c r="C274" s="25"/>
      <c r="D274" s="551"/>
      <c r="E274" s="551"/>
      <c r="F274" s="551"/>
    </row>
    <row r="275" spans="1:6">
      <c r="A275" s="559"/>
      <c r="B275" s="560"/>
      <c r="C275" s="25"/>
      <c r="D275" s="551"/>
      <c r="E275" s="551"/>
      <c r="F275" s="551"/>
    </row>
    <row r="276" spans="1:6">
      <c r="A276" s="559"/>
      <c r="B276" s="560"/>
      <c r="C276" s="25"/>
      <c r="D276" s="551"/>
      <c r="E276" s="551"/>
      <c r="F276" s="551"/>
    </row>
    <row r="277" spans="1:6">
      <c r="A277" s="559"/>
      <c r="B277" s="560"/>
      <c r="C277" s="25"/>
      <c r="D277" s="551"/>
      <c r="E277" s="551"/>
      <c r="F277" s="551"/>
    </row>
    <row r="278" spans="1:6">
      <c r="A278" s="559"/>
      <c r="B278" s="560"/>
      <c r="C278" s="25"/>
      <c r="D278" s="551"/>
      <c r="E278" s="551"/>
      <c r="F278" s="551"/>
    </row>
    <row r="279" spans="1:6">
      <c r="A279" s="559"/>
      <c r="B279" s="560"/>
      <c r="C279" s="25"/>
      <c r="D279" s="551"/>
      <c r="E279" s="551"/>
      <c r="F279" s="551"/>
    </row>
    <row r="280" spans="1:6">
      <c r="A280" s="559"/>
      <c r="B280" s="560"/>
      <c r="C280" s="25"/>
      <c r="D280" s="551"/>
      <c r="E280" s="551"/>
      <c r="F280" s="551"/>
    </row>
    <row r="281" spans="1:6">
      <c r="A281" s="559"/>
      <c r="B281" s="560"/>
      <c r="C281" s="25"/>
      <c r="D281" s="551"/>
      <c r="E281" s="551"/>
      <c r="F281" s="551"/>
    </row>
    <row r="282" spans="1:6">
      <c r="A282" s="559"/>
      <c r="B282" s="560"/>
      <c r="C282" s="25"/>
      <c r="D282" s="551"/>
      <c r="E282" s="551"/>
      <c r="F282" s="551"/>
    </row>
    <row r="283" spans="1:6">
      <c r="A283" s="559"/>
      <c r="B283" s="560"/>
      <c r="C283" s="25"/>
      <c r="D283" s="551"/>
      <c r="E283" s="551"/>
      <c r="F283" s="551"/>
    </row>
    <row r="284" spans="1:6">
      <c r="A284" s="559"/>
      <c r="B284" s="560"/>
      <c r="C284" s="25"/>
      <c r="D284" s="551"/>
      <c r="E284" s="551"/>
      <c r="F284" s="551"/>
    </row>
    <row r="285" spans="1:6">
      <c r="A285" s="559"/>
      <c r="B285" s="560"/>
      <c r="C285" s="25"/>
      <c r="D285" s="551"/>
      <c r="E285" s="551"/>
      <c r="F285" s="551"/>
    </row>
    <row r="286" spans="1:6">
      <c r="A286" s="559"/>
      <c r="B286" s="560"/>
      <c r="C286" s="25"/>
      <c r="D286" s="551"/>
      <c r="E286" s="551"/>
      <c r="F286" s="551"/>
    </row>
    <row r="287" spans="1:6">
      <c r="A287" s="559"/>
      <c r="B287" s="560"/>
      <c r="C287" s="25"/>
      <c r="D287" s="551"/>
      <c r="E287" s="551"/>
      <c r="F287" s="551"/>
    </row>
    <row r="288" spans="1:6">
      <c r="A288" s="559"/>
      <c r="B288" s="560"/>
      <c r="C288" s="25"/>
      <c r="D288" s="551"/>
      <c r="E288" s="551"/>
      <c r="F288" s="551"/>
    </row>
    <row r="289" spans="1:6">
      <c r="A289" s="559"/>
      <c r="B289" s="560"/>
      <c r="C289" s="25"/>
      <c r="D289" s="551"/>
      <c r="E289" s="551"/>
      <c r="F289" s="551"/>
    </row>
    <row r="290" spans="1:6">
      <c r="A290" s="559"/>
      <c r="B290" s="560"/>
      <c r="C290" s="25"/>
      <c r="D290" s="551"/>
      <c r="E290" s="551"/>
      <c r="F290" s="551"/>
    </row>
    <row r="291" spans="1:6">
      <c r="A291" s="559"/>
      <c r="B291" s="560"/>
      <c r="C291" s="25"/>
      <c r="D291" s="551"/>
      <c r="E291" s="551"/>
      <c r="F291" s="551"/>
    </row>
    <row r="292" spans="1:6">
      <c r="A292" s="559"/>
      <c r="B292" s="560"/>
      <c r="C292" s="25"/>
      <c r="D292" s="551"/>
      <c r="E292" s="551"/>
      <c r="F292" s="551"/>
    </row>
    <row r="293" spans="1:6">
      <c r="A293" s="559"/>
      <c r="B293" s="560"/>
      <c r="C293" s="25"/>
      <c r="D293" s="551"/>
      <c r="E293" s="551"/>
      <c r="F293" s="551"/>
    </row>
  </sheetData>
  <sheetProtection password="DD5D" sheet="1" objects="1" scenarios="1"/>
  <pageMargins left="0.70866141732283472" right="0.70866141732283472" top="0.74803149606299213" bottom="0.74803149606299213" header="0.31496062992125984" footer="0.31496062992125984"/>
  <pageSetup paperSize="9" scale="87" fitToHeight="0" orientation="portrait" r:id="rId1"/>
  <headerFooter>
    <oddFooter>&amp;A&amp;RPage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170"/>
  <sheetViews>
    <sheetView view="pageBreakPreview" zoomScale="115" zoomScaleNormal="100" zoomScaleSheetLayoutView="115" workbookViewId="0">
      <selection activeCell="D29" sqref="D29"/>
    </sheetView>
  </sheetViews>
  <sheetFormatPr defaultRowHeight="16.5"/>
  <cols>
    <col min="1" max="1" width="6" style="636" customWidth="1"/>
    <col min="2" max="2" width="43.28515625" style="636" customWidth="1"/>
    <col min="3" max="3" width="11.140625" style="637" customWidth="1"/>
    <col min="4" max="4" width="11.85546875" style="637" customWidth="1"/>
    <col min="5" max="5" width="17.42578125" style="637" customWidth="1"/>
    <col min="6" max="211" width="9.140625" style="150"/>
    <col min="212" max="212" width="6" style="150" customWidth="1"/>
    <col min="213" max="213" width="43.28515625" style="150" customWidth="1"/>
    <col min="214" max="214" width="12.42578125" style="150" customWidth="1"/>
    <col min="215" max="215" width="12.85546875" style="150" customWidth="1"/>
    <col min="216" max="216" width="20" style="150" customWidth="1"/>
    <col min="217" max="219" width="16.28515625" style="150" customWidth="1"/>
    <col min="220" max="250" width="9.140625" style="150"/>
    <col min="251" max="251" width="6" style="150" customWidth="1"/>
    <col min="252" max="252" width="43.28515625" style="150" customWidth="1"/>
    <col min="253" max="253" width="11.140625" style="150" customWidth="1"/>
    <col min="254" max="254" width="11.85546875" style="150" customWidth="1"/>
    <col min="255" max="255" width="17.42578125" style="150" customWidth="1"/>
    <col min="256" max="467" width="9.140625" style="150"/>
    <col min="468" max="468" width="6" style="150" customWidth="1"/>
    <col min="469" max="469" width="43.28515625" style="150" customWidth="1"/>
    <col min="470" max="470" width="12.42578125" style="150" customWidth="1"/>
    <col min="471" max="471" width="12.85546875" style="150" customWidth="1"/>
    <col min="472" max="472" width="20" style="150" customWidth="1"/>
    <col min="473" max="475" width="16.28515625" style="150" customWidth="1"/>
    <col min="476" max="506" width="9.140625" style="150"/>
    <col min="507" max="507" width="6" style="150" customWidth="1"/>
    <col min="508" max="508" width="43.28515625" style="150" customWidth="1"/>
    <col min="509" max="509" width="11.140625" style="150" customWidth="1"/>
    <col min="510" max="510" width="11.85546875" style="150" customWidth="1"/>
    <col min="511" max="511" width="17.42578125" style="150" customWidth="1"/>
    <col min="512" max="723" width="9.140625" style="150"/>
    <col min="724" max="724" width="6" style="150" customWidth="1"/>
    <col min="725" max="725" width="43.28515625" style="150" customWidth="1"/>
    <col min="726" max="726" width="12.42578125" style="150" customWidth="1"/>
    <col min="727" max="727" width="12.85546875" style="150" customWidth="1"/>
    <col min="728" max="728" width="20" style="150" customWidth="1"/>
    <col min="729" max="731" width="16.28515625" style="150" customWidth="1"/>
    <col min="732" max="762" width="9.140625" style="150"/>
    <col min="763" max="763" width="6" style="150" customWidth="1"/>
    <col min="764" max="764" width="43.28515625" style="150" customWidth="1"/>
    <col min="765" max="765" width="11.140625" style="150" customWidth="1"/>
    <col min="766" max="766" width="11.85546875" style="150" customWidth="1"/>
    <col min="767" max="767" width="17.42578125" style="150" customWidth="1"/>
    <col min="768" max="979" width="9.140625" style="150"/>
    <col min="980" max="980" width="6" style="150" customWidth="1"/>
    <col min="981" max="981" width="43.28515625" style="150" customWidth="1"/>
    <col min="982" max="982" width="12.42578125" style="150" customWidth="1"/>
    <col min="983" max="983" width="12.85546875" style="150" customWidth="1"/>
    <col min="984" max="984" width="20" style="150" customWidth="1"/>
    <col min="985" max="987" width="16.28515625" style="150" customWidth="1"/>
    <col min="988" max="1018" width="9.140625" style="150"/>
    <col min="1019" max="1019" width="6" style="150" customWidth="1"/>
    <col min="1020" max="1020" width="43.28515625" style="150" customWidth="1"/>
    <col min="1021" max="1021" width="11.140625" style="150" customWidth="1"/>
    <col min="1022" max="1022" width="11.85546875" style="150" customWidth="1"/>
    <col min="1023" max="1023" width="17.42578125" style="150" customWidth="1"/>
    <col min="1024" max="1235" width="9.140625" style="150"/>
    <col min="1236" max="1236" width="6" style="150" customWidth="1"/>
    <col min="1237" max="1237" width="43.28515625" style="150" customWidth="1"/>
    <col min="1238" max="1238" width="12.42578125" style="150" customWidth="1"/>
    <col min="1239" max="1239" width="12.85546875" style="150" customWidth="1"/>
    <col min="1240" max="1240" width="20" style="150" customWidth="1"/>
    <col min="1241" max="1243" width="16.28515625" style="150" customWidth="1"/>
    <col min="1244" max="1274" width="9.140625" style="150"/>
    <col min="1275" max="1275" width="6" style="150" customWidth="1"/>
    <col min="1276" max="1276" width="43.28515625" style="150" customWidth="1"/>
    <col min="1277" max="1277" width="11.140625" style="150" customWidth="1"/>
    <col min="1278" max="1278" width="11.85546875" style="150" customWidth="1"/>
    <col min="1279" max="1279" width="17.42578125" style="150" customWidth="1"/>
    <col min="1280" max="1491" width="9.140625" style="150"/>
    <col min="1492" max="1492" width="6" style="150" customWidth="1"/>
    <col min="1493" max="1493" width="43.28515625" style="150" customWidth="1"/>
    <col min="1494" max="1494" width="12.42578125" style="150" customWidth="1"/>
    <col min="1495" max="1495" width="12.85546875" style="150" customWidth="1"/>
    <col min="1496" max="1496" width="20" style="150" customWidth="1"/>
    <col min="1497" max="1499" width="16.28515625" style="150" customWidth="1"/>
    <col min="1500" max="1530" width="9.140625" style="150"/>
    <col min="1531" max="1531" width="6" style="150" customWidth="1"/>
    <col min="1532" max="1532" width="43.28515625" style="150" customWidth="1"/>
    <col min="1533" max="1533" width="11.140625" style="150" customWidth="1"/>
    <col min="1534" max="1534" width="11.85546875" style="150" customWidth="1"/>
    <col min="1535" max="1535" width="17.42578125" style="150" customWidth="1"/>
    <col min="1536" max="1747" width="9.140625" style="150"/>
    <col min="1748" max="1748" width="6" style="150" customWidth="1"/>
    <col min="1749" max="1749" width="43.28515625" style="150" customWidth="1"/>
    <col min="1750" max="1750" width="12.42578125" style="150" customWidth="1"/>
    <col min="1751" max="1751" width="12.85546875" style="150" customWidth="1"/>
    <col min="1752" max="1752" width="20" style="150" customWidth="1"/>
    <col min="1753" max="1755" width="16.28515625" style="150" customWidth="1"/>
    <col min="1756" max="1786" width="9.140625" style="150"/>
    <col min="1787" max="1787" width="6" style="150" customWidth="1"/>
    <col min="1788" max="1788" width="43.28515625" style="150" customWidth="1"/>
    <col min="1789" max="1789" width="11.140625" style="150" customWidth="1"/>
    <col min="1790" max="1790" width="11.85546875" style="150" customWidth="1"/>
    <col min="1791" max="1791" width="17.42578125" style="150" customWidth="1"/>
    <col min="1792" max="2003" width="9.140625" style="150"/>
    <col min="2004" max="2004" width="6" style="150" customWidth="1"/>
    <col min="2005" max="2005" width="43.28515625" style="150" customWidth="1"/>
    <col min="2006" max="2006" width="12.42578125" style="150" customWidth="1"/>
    <col min="2007" max="2007" width="12.85546875" style="150" customWidth="1"/>
    <col min="2008" max="2008" width="20" style="150" customWidth="1"/>
    <col min="2009" max="2011" width="16.28515625" style="150" customWidth="1"/>
    <col min="2012" max="2042" width="9.140625" style="150"/>
    <col min="2043" max="2043" width="6" style="150" customWidth="1"/>
    <col min="2044" max="2044" width="43.28515625" style="150" customWidth="1"/>
    <col min="2045" max="2045" width="11.140625" style="150" customWidth="1"/>
    <col min="2046" max="2046" width="11.85546875" style="150" customWidth="1"/>
    <col min="2047" max="2047" width="17.42578125" style="150" customWidth="1"/>
    <col min="2048" max="2259" width="9.140625" style="150"/>
    <col min="2260" max="2260" width="6" style="150" customWidth="1"/>
    <col min="2261" max="2261" width="43.28515625" style="150" customWidth="1"/>
    <col min="2262" max="2262" width="12.42578125" style="150" customWidth="1"/>
    <col min="2263" max="2263" width="12.85546875" style="150" customWidth="1"/>
    <col min="2264" max="2264" width="20" style="150" customWidth="1"/>
    <col min="2265" max="2267" width="16.28515625" style="150" customWidth="1"/>
    <col min="2268" max="2298" width="9.140625" style="150"/>
    <col min="2299" max="2299" width="6" style="150" customWidth="1"/>
    <col min="2300" max="2300" width="43.28515625" style="150" customWidth="1"/>
    <col min="2301" max="2301" width="11.140625" style="150" customWidth="1"/>
    <col min="2302" max="2302" width="11.85546875" style="150" customWidth="1"/>
    <col min="2303" max="2303" width="17.42578125" style="150" customWidth="1"/>
    <col min="2304" max="2515" width="9.140625" style="150"/>
    <col min="2516" max="2516" width="6" style="150" customWidth="1"/>
    <col min="2517" max="2517" width="43.28515625" style="150" customWidth="1"/>
    <col min="2518" max="2518" width="12.42578125" style="150" customWidth="1"/>
    <col min="2519" max="2519" width="12.85546875" style="150" customWidth="1"/>
    <col min="2520" max="2520" width="20" style="150" customWidth="1"/>
    <col min="2521" max="2523" width="16.28515625" style="150" customWidth="1"/>
    <col min="2524" max="2554" width="9.140625" style="150"/>
    <col min="2555" max="2555" width="6" style="150" customWidth="1"/>
    <col min="2556" max="2556" width="43.28515625" style="150" customWidth="1"/>
    <col min="2557" max="2557" width="11.140625" style="150" customWidth="1"/>
    <col min="2558" max="2558" width="11.85546875" style="150" customWidth="1"/>
    <col min="2559" max="2559" width="17.42578125" style="150" customWidth="1"/>
    <col min="2560" max="2771" width="9.140625" style="150"/>
    <col min="2772" max="2772" width="6" style="150" customWidth="1"/>
    <col min="2773" max="2773" width="43.28515625" style="150" customWidth="1"/>
    <col min="2774" max="2774" width="12.42578125" style="150" customWidth="1"/>
    <col min="2775" max="2775" width="12.85546875" style="150" customWidth="1"/>
    <col min="2776" max="2776" width="20" style="150" customWidth="1"/>
    <col min="2777" max="2779" width="16.28515625" style="150" customWidth="1"/>
    <col min="2780" max="2810" width="9.140625" style="150"/>
    <col min="2811" max="2811" width="6" style="150" customWidth="1"/>
    <col min="2812" max="2812" width="43.28515625" style="150" customWidth="1"/>
    <col min="2813" max="2813" width="11.140625" style="150" customWidth="1"/>
    <col min="2814" max="2814" width="11.85546875" style="150" customWidth="1"/>
    <col min="2815" max="2815" width="17.42578125" style="150" customWidth="1"/>
    <col min="2816" max="3027" width="9.140625" style="150"/>
    <col min="3028" max="3028" width="6" style="150" customWidth="1"/>
    <col min="3029" max="3029" width="43.28515625" style="150" customWidth="1"/>
    <col min="3030" max="3030" width="12.42578125" style="150" customWidth="1"/>
    <col min="3031" max="3031" width="12.85546875" style="150" customWidth="1"/>
    <col min="3032" max="3032" width="20" style="150" customWidth="1"/>
    <col min="3033" max="3035" width="16.28515625" style="150" customWidth="1"/>
    <col min="3036" max="3066" width="9.140625" style="150"/>
    <col min="3067" max="3067" width="6" style="150" customWidth="1"/>
    <col min="3068" max="3068" width="43.28515625" style="150" customWidth="1"/>
    <col min="3069" max="3069" width="11.140625" style="150" customWidth="1"/>
    <col min="3070" max="3070" width="11.85546875" style="150" customWidth="1"/>
    <col min="3071" max="3071" width="17.42578125" style="150" customWidth="1"/>
    <col min="3072" max="3283" width="9.140625" style="150"/>
    <col min="3284" max="3284" width="6" style="150" customWidth="1"/>
    <col min="3285" max="3285" width="43.28515625" style="150" customWidth="1"/>
    <col min="3286" max="3286" width="12.42578125" style="150" customWidth="1"/>
    <col min="3287" max="3287" width="12.85546875" style="150" customWidth="1"/>
    <col min="3288" max="3288" width="20" style="150" customWidth="1"/>
    <col min="3289" max="3291" width="16.28515625" style="150" customWidth="1"/>
    <col min="3292" max="3322" width="9.140625" style="150"/>
    <col min="3323" max="3323" width="6" style="150" customWidth="1"/>
    <col min="3324" max="3324" width="43.28515625" style="150" customWidth="1"/>
    <col min="3325" max="3325" width="11.140625" style="150" customWidth="1"/>
    <col min="3326" max="3326" width="11.85546875" style="150" customWidth="1"/>
    <col min="3327" max="3327" width="17.42578125" style="150" customWidth="1"/>
    <col min="3328" max="3539" width="9.140625" style="150"/>
    <col min="3540" max="3540" width="6" style="150" customWidth="1"/>
    <col min="3541" max="3541" width="43.28515625" style="150" customWidth="1"/>
    <col min="3542" max="3542" width="12.42578125" style="150" customWidth="1"/>
    <col min="3543" max="3543" width="12.85546875" style="150" customWidth="1"/>
    <col min="3544" max="3544" width="20" style="150" customWidth="1"/>
    <col min="3545" max="3547" width="16.28515625" style="150" customWidth="1"/>
    <col min="3548" max="3578" width="9.140625" style="150"/>
    <col min="3579" max="3579" width="6" style="150" customWidth="1"/>
    <col min="3580" max="3580" width="43.28515625" style="150" customWidth="1"/>
    <col min="3581" max="3581" width="11.140625" style="150" customWidth="1"/>
    <col min="3582" max="3582" width="11.85546875" style="150" customWidth="1"/>
    <col min="3583" max="3583" width="17.42578125" style="150" customWidth="1"/>
    <col min="3584" max="3795" width="9.140625" style="150"/>
    <col min="3796" max="3796" width="6" style="150" customWidth="1"/>
    <col min="3797" max="3797" width="43.28515625" style="150" customWidth="1"/>
    <col min="3798" max="3798" width="12.42578125" style="150" customWidth="1"/>
    <col min="3799" max="3799" width="12.85546875" style="150" customWidth="1"/>
    <col min="3800" max="3800" width="20" style="150" customWidth="1"/>
    <col min="3801" max="3803" width="16.28515625" style="150" customWidth="1"/>
    <col min="3804" max="3834" width="9.140625" style="150"/>
    <col min="3835" max="3835" width="6" style="150" customWidth="1"/>
    <col min="3836" max="3836" width="43.28515625" style="150" customWidth="1"/>
    <col min="3837" max="3837" width="11.140625" style="150" customWidth="1"/>
    <col min="3838" max="3838" width="11.85546875" style="150" customWidth="1"/>
    <col min="3839" max="3839" width="17.42578125" style="150" customWidth="1"/>
    <col min="3840" max="4051" width="9.140625" style="150"/>
    <col min="4052" max="4052" width="6" style="150" customWidth="1"/>
    <col min="4053" max="4053" width="43.28515625" style="150" customWidth="1"/>
    <col min="4054" max="4054" width="12.42578125" style="150" customWidth="1"/>
    <col min="4055" max="4055" width="12.85546875" style="150" customWidth="1"/>
    <col min="4056" max="4056" width="20" style="150" customWidth="1"/>
    <col min="4057" max="4059" width="16.28515625" style="150" customWidth="1"/>
    <col min="4060" max="4090" width="9.140625" style="150"/>
    <col min="4091" max="4091" width="6" style="150" customWidth="1"/>
    <col min="4092" max="4092" width="43.28515625" style="150" customWidth="1"/>
    <col min="4093" max="4093" width="11.140625" style="150" customWidth="1"/>
    <col min="4094" max="4094" width="11.85546875" style="150" customWidth="1"/>
    <col min="4095" max="4095" width="17.42578125" style="150" customWidth="1"/>
    <col min="4096" max="4307" width="9.140625" style="150"/>
    <col min="4308" max="4308" width="6" style="150" customWidth="1"/>
    <col min="4309" max="4309" width="43.28515625" style="150" customWidth="1"/>
    <col min="4310" max="4310" width="12.42578125" style="150" customWidth="1"/>
    <col min="4311" max="4311" width="12.85546875" style="150" customWidth="1"/>
    <col min="4312" max="4312" width="20" style="150" customWidth="1"/>
    <col min="4313" max="4315" width="16.28515625" style="150" customWidth="1"/>
    <col min="4316" max="4346" width="9.140625" style="150"/>
    <col min="4347" max="4347" width="6" style="150" customWidth="1"/>
    <col min="4348" max="4348" width="43.28515625" style="150" customWidth="1"/>
    <col min="4349" max="4349" width="11.140625" style="150" customWidth="1"/>
    <col min="4350" max="4350" width="11.85546875" style="150" customWidth="1"/>
    <col min="4351" max="4351" width="17.42578125" style="150" customWidth="1"/>
    <col min="4352" max="4563" width="9.140625" style="150"/>
    <col min="4564" max="4564" width="6" style="150" customWidth="1"/>
    <col min="4565" max="4565" width="43.28515625" style="150" customWidth="1"/>
    <col min="4566" max="4566" width="12.42578125" style="150" customWidth="1"/>
    <col min="4567" max="4567" width="12.85546875" style="150" customWidth="1"/>
    <col min="4568" max="4568" width="20" style="150" customWidth="1"/>
    <col min="4569" max="4571" width="16.28515625" style="150" customWidth="1"/>
    <col min="4572" max="4602" width="9.140625" style="150"/>
    <col min="4603" max="4603" width="6" style="150" customWidth="1"/>
    <col min="4604" max="4604" width="43.28515625" style="150" customWidth="1"/>
    <col min="4605" max="4605" width="11.140625" style="150" customWidth="1"/>
    <col min="4606" max="4606" width="11.85546875" style="150" customWidth="1"/>
    <col min="4607" max="4607" width="17.42578125" style="150" customWidth="1"/>
    <col min="4608" max="4819" width="9.140625" style="150"/>
    <col min="4820" max="4820" width="6" style="150" customWidth="1"/>
    <col min="4821" max="4821" width="43.28515625" style="150" customWidth="1"/>
    <col min="4822" max="4822" width="12.42578125" style="150" customWidth="1"/>
    <col min="4823" max="4823" width="12.85546875" style="150" customWidth="1"/>
    <col min="4824" max="4824" width="20" style="150" customWidth="1"/>
    <col min="4825" max="4827" width="16.28515625" style="150" customWidth="1"/>
    <col min="4828" max="4858" width="9.140625" style="150"/>
    <col min="4859" max="4859" width="6" style="150" customWidth="1"/>
    <col min="4860" max="4860" width="43.28515625" style="150" customWidth="1"/>
    <col min="4861" max="4861" width="11.140625" style="150" customWidth="1"/>
    <col min="4862" max="4862" width="11.85546875" style="150" customWidth="1"/>
    <col min="4863" max="4863" width="17.42578125" style="150" customWidth="1"/>
    <col min="4864" max="5075" width="9.140625" style="150"/>
    <col min="5076" max="5076" width="6" style="150" customWidth="1"/>
    <col min="5077" max="5077" width="43.28515625" style="150" customWidth="1"/>
    <col min="5078" max="5078" width="12.42578125" style="150" customWidth="1"/>
    <col min="5079" max="5079" width="12.85546875" style="150" customWidth="1"/>
    <col min="5080" max="5080" width="20" style="150" customWidth="1"/>
    <col min="5081" max="5083" width="16.28515625" style="150" customWidth="1"/>
    <col min="5084" max="5114" width="9.140625" style="150"/>
    <col min="5115" max="5115" width="6" style="150" customWidth="1"/>
    <col min="5116" max="5116" width="43.28515625" style="150" customWidth="1"/>
    <col min="5117" max="5117" width="11.140625" style="150" customWidth="1"/>
    <col min="5118" max="5118" width="11.85546875" style="150" customWidth="1"/>
    <col min="5119" max="5119" width="17.42578125" style="150" customWidth="1"/>
    <col min="5120" max="5331" width="9.140625" style="150"/>
    <col min="5332" max="5332" width="6" style="150" customWidth="1"/>
    <col min="5333" max="5333" width="43.28515625" style="150" customWidth="1"/>
    <col min="5334" max="5334" width="12.42578125" style="150" customWidth="1"/>
    <col min="5335" max="5335" width="12.85546875" style="150" customWidth="1"/>
    <col min="5336" max="5336" width="20" style="150" customWidth="1"/>
    <col min="5337" max="5339" width="16.28515625" style="150" customWidth="1"/>
    <col min="5340" max="5370" width="9.140625" style="150"/>
    <col min="5371" max="5371" width="6" style="150" customWidth="1"/>
    <col min="5372" max="5372" width="43.28515625" style="150" customWidth="1"/>
    <col min="5373" max="5373" width="11.140625" style="150" customWidth="1"/>
    <col min="5374" max="5374" width="11.85546875" style="150" customWidth="1"/>
    <col min="5375" max="5375" width="17.42578125" style="150" customWidth="1"/>
    <col min="5376" max="5587" width="9.140625" style="150"/>
    <col min="5588" max="5588" width="6" style="150" customWidth="1"/>
    <col min="5589" max="5589" width="43.28515625" style="150" customWidth="1"/>
    <col min="5590" max="5590" width="12.42578125" style="150" customWidth="1"/>
    <col min="5591" max="5591" width="12.85546875" style="150" customWidth="1"/>
    <col min="5592" max="5592" width="20" style="150" customWidth="1"/>
    <col min="5593" max="5595" width="16.28515625" style="150" customWidth="1"/>
    <col min="5596" max="5626" width="9.140625" style="150"/>
    <col min="5627" max="5627" width="6" style="150" customWidth="1"/>
    <col min="5628" max="5628" width="43.28515625" style="150" customWidth="1"/>
    <col min="5629" max="5629" width="11.140625" style="150" customWidth="1"/>
    <col min="5630" max="5630" width="11.85546875" style="150" customWidth="1"/>
    <col min="5631" max="5631" width="17.42578125" style="150" customWidth="1"/>
    <col min="5632" max="5843" width="9.140625" style="150"/>
    <col min="5844" max="5844" width="6" style="150" customWidth="1"/>
    <col min="5845" max="5845" width="43.28515625" style="150" customWidth="1"/>
    <col min="5846" max="5846" width="12.42578125" style="150" customWidth="1"/>
    <col min="5847" max="5847" width="12.85546875" style="150" customWidth="1"/>
    <col min="5848" max="5848" width="20" style="150" customWidth="1"/>
    <col min="5849" max="5851" width="16.28515625" style="150" customWidth="1"/>
    <col min="5852" max="5882" width="9.140625" style="150"/>
    <col min="5883" max="5883" width="6" style="150" customWidth="1"/>
    <col min="5884" max="5884" width="43.28515625" style="150" customWidth="1"/>
    <col min="5885" max="5885" width="11.140625" style="150" customWidth="1"/>
    <col min="5886" max="5886" width="11.85546875" style="150" customWidth="1"/>
    <col min="5887" max="5887" width="17.42578125" style="150" customWidth="1"/>
    <col min="5888" max="6099" width="9.140625" style="150"/>
    <col min="6100" max="6100" width="6" style="150" customWidth="1"/>
    <col min="6101" max="6101" width="43.28515625" style="150" customWidth="1"/>
    <col min="6102" max="6102" width="12.42578125" style="150" customWidth="1"/>
    <col min="6103" max="6103" width="12.85546875" style="150" customWidth="1"/>
    <col min="6104" max="6104" width="20" style="150" customWidth="1"/>
    <col min="6105" max="6107" width="16.28515625" style="150" customWidth="1"/>
    <col min="6108" max="6138" width="9.140625" style="150"/>
    <col min="6139" max="6139" width="6" style="150" customWidth="1"/>
    <col min="6140" max="6140" width="43.28515625" style="150" customWidth="1"/>
    <col min="6141" max="6141" width="11.140625" style="150" customWidth="1"/>
    <col min="6142" max="6142" width="11.85546875" style="150" customWidth="1"/>
    <col min="6143" max="6143" width="17.42578125" style="150" customWidth="1"/>
    <col min="6144" max="6355" width="9.140625" style="150"/>
    <col min="6356" max="6356" width="6" style="150" customWidth="1"/>
    <col min="6357" max="6357" width="43.28515625" style="150" customWidth="1"/>
    <col min="6358" max="6358" width="12.42578125" style="150" customWidth="1"/>
    <col min="6359" max="6359" width="12.85546875" style="150" customWidth="1"/>
    <col min="6360" max="6360" width="20" style="150" customWidth="1"/>
    <col min="6361" max="6363" width="16.28515625" style="150" customWidth="1"/>
    <col min="6364" max="6394" width="9.140625" style="150"/>
    <col min="6395" max="6395" width="6" style="150" customWidth="1"/>
    <col min="6396" max="6396" width="43.28515625" style="150" customWidth="1"/>
    <col min="6397" max="6397" width="11.140625" style="150" customWidth="1"/>
    <col min="6398" max="6398" width="11.85546875" style="150" customWidth="1"/>
    <col min="6399" max="6399" width="17.42578125" style="150" customWidth="1"/>
    <col min="6400" max="6611" width="9.140625" style="150"/>
    <col min="6612" max="6612" width="6" style="150" customWidth="1"/>
    <col min="6613" max="6613" width="43.28515625" style="150" customWidth="1"/>
    <col min="6614" max="6614" width="12.42578125" style="150" customWidth="1"/>
    <col min="6615" max="6615" width="12.85546875" style="150" customWidth="1"/>
    <col min="6616" max="6616" width="20" style="150" customWidth="1"/>
    <col min="6617" max="6619" width="16.28515625" style="150" customWidth="1"/>
    <col min="6620" max="6650" width="9.140625" style="150"/>
    <col min="6651" max="6651" width="6" style="150" customWidth="1"/>
    <col min="6652" max="6652" width="43.28515625" style="150" customWidth="1"/>
    <col min="6653" max="6653" width="11.140625" style="150" customWidth="1"/>
    <col min="6654" max="6654" width="11.85546875" style="150" customWidth="1"/>
    <col min="6655" max="6655" width="17.42578125" style="150" customWidth="1"/>
    <col min="6656" max="6867" width="9.140625" style="150"/>
    <col min="6868" max="6868" width="6" style="150" customWidth="1"/>
    <col min="6869" max="6869" width="43.28515625" style="150" customWidth="1"/>
    <col min="6870" max="6870" width="12.42578125" style="150" customWidth="1"/>
    <col min="6871" max="6871" width="12.85546875" style="150" customWidth="1"/>
    <col min="6872" max="6872" width="20" style="150" customWidth="1"/>
    <col min="6873" max="6875" width="16.28515625" style="150" customWidth="1"/>
    <col min="6876" max="6906" width="9.140625" style="150"/>
    <col min="6907" max="6907" width="6" style="150" customWidth="1"/>
    <col min="6908" max="6908" width="43.28515625" style="150" customWidth="1"/>
    <col min="6909" max="6909" width="11.140625" style="150" customWidth="1"/>
    <col min="6910" max="6910" width="11.85546875" style="150" customWidth="1"/>
    <col min="6911" max="6911" width="17.42578125" style="150" customWidth="1"/>
    <col min="6912" max="7123" width="9.140625" style="150"/>
    <col min="7124" max="7124" width="6" style="150" customWidth="1"/>
    <col min="7125" max="7125" width="43.28515625" style="150" customWidth="1"/>
    <col min="7126" max="7126" width="12.42578125" style="150" customWidth="1"/>
    <col min="7127" max="7127" width="12.85546875" style="150" customWidth="1"/>
    <col min="7128" max="7128" width="20" style="150" customWidth="1"/>
    <col min="7129" max="7131" width="16.28515625" style="150" customWidth="1"/>
    <col min="7132" max="7162" width="9.140625" style="150"/>
    <col min="7163" max="7163" width="6" style="150" customWidth="1"/>
    <col min="7164" max="7164" width="43.28515625" style="150" customWidth="1"/>
    <col min="7165" max="7165" width="11.140625" style="150" customWidth="1"/>
    <col min="7166" max="7166" width="11.85546875" style="150" customWidth="1"/>
    <col min="7167" max="7167" width="17.42578125" style="150" customWidth="1"/>
    <col min="7168" max="7379" width="9.140625" style="150"/>
    <col min="7380" max="7380" width="6" style="150" customWidth="1"/>
    <col min="7381" max="7381" width="43.28515625" style="150" customWidth="1"/>
    <col min="7382" max="7382" width="12.42578125" style="150" customWidth="1"/>
    <col min="7383" max="7383" width="12.85546875" style="150" customWidth="1"/>
    <col min="7384" max="7384" width="20" style="150" customWidth="1"/>
    <col min="7385" max="7387" width="16.28515625" style="150" customWidth="1"/>
    <col min="7388" max="7418" width="9.140625" style="150"/>
    <col min="7419" max="7419" width="6" style="150" customWidth="1"/>
    <col min="7420" max="7420" width="43.28515625" style="150" customWidth="1"/>
    <col min="7421" max="7421" width="11.140625" style="150" customWidth="1"/>
    <col min="7422" max="7422" width="11.85546875" style="150" customWidth="1"/>
    <col min="7423" max="7423" width="17.42578125" style="150" customWidth="1"/>
    <col min="7424" max="7635" width="9.140625" style="150"/>
    <col min="7636" max="7636" width="6" style="150" customWidth="1"/>
    <col min="7637" max="7637" width="43.28515625" style="150" customWidth="1"/>
    <col min="7638" max="7638" width="12.42578125" style="150" customWidth="1"/>
    <col min="7639" max="7639" width="12.85546875" style="150" customWidth="1"/>
    <col min="7640" max="7640" width="20" style="150" customWidth="1"/>
    <col min="7641" max="7643" width="16.28515625" style="150" customWidth="1"/>
    <col min="7644" max="7674" width="9.140625" style="150"/>
    <col min="7675" max="7675" width="6" style="150" customWidth="1"/>
    <col min="7676" max="7676" width="43.28515625" style="150" customWidth="1"/>
    <col min="7677" max="7677" width="11.140625" style="150" customWidth="1"/>
    <col min="7678" max="7678" width="11.85546875" style="150" customWidth="1"/>
    <col min="7679" max="7679" width="17.42578125" style="150" customWidth="1"/>
    <col min="7680" max="7891" width="9.140625" style="150"/>
    <col min="7892" max="7892" width="6" style="150" customWidth="1"/>
    <col min="7893" max="7893" width="43.28515625" style="150" customWidth="1"/>
    <col min="7894" max="7894" width="12.42578125" style="150" customWidth="1"/>
    <col min="7895" max="7895" width="12.85546875" style="150" customWidth="1"/>
    <col min="7896" max="7896" width="20" style="150" customWidth="1"/>
    <col min="7897" max="7899" width="16.28515625" style="150" customWidth="1"/>
    <col min="7900" max="7930" width="9.140625" style="150"/>
    <col min="7931" max="7931" width="6" style="150" customWidth="1"/>
    <col min="7932" max="7932" width="43.28515625" style="150" customWidth="1"/>
    <col min="7933" max="7933" width="11.140625" style="150" customWidth="1"/>
    <col min="7934" max="7934" width="11.85546875" style="150" customWidth="1"/>
    <col min="7935" max="7935" width="17.42578125" style="150" customWidth="1"/>
    <col min="7936" max="8147" width="9.140625" style="150"/>
    <col min="8148" max="8148" width="6" style="150" customWidth="1"/>
    <col min="8149" max="8149" width="43.28515625" style="150" customWidth="1"/>
    <col min="8150" max="8150" width="12.42578125" style="150" customWidth="1"/>
    <col min="8151" max="8151" width="12.85546875" style="150" customWidth="1"/>
    <col min="8152" max="8152" width="20" style="150" customWidth="1"/>
    <col min="8153" max="8155" width="16.28515625" style="150" customWidth="1"/>
    <col min="8156" max="8186" width="9.140625" style="150"/>
    <col min="8187" max="8187" width="6" style="150" customWidth="1"/>
    <col min="8188" max="8188" width="43.28515625" style="150" customWidth="1"/>
    <col min="8189" max="8189" width="11.140625" style="150" customWidth="1"/>
    <col min="8190" max="8190" width="11.85546875" style="150" customWidth="1"/>
    <col min="8191" max="8191" width="17.42578125" style="150" customWidth="1"/>
    <col min="8192" max="8403" width="9.140625" style="150"/>
    <col min="8404" max="8404" width="6" style="150" customWidth="1"/>
    <col min="8405" max="8405" width="43.28515625" style="150" customWidth="1"/>
    <col min="8406" max="8406" width="12.42578125" style="150" customWidth="1"/>
    <col min="8407" max="8407" width="12.85546875" style="150" customWidth="1"/>
    <col min="8408" max="8408" width="20" style="150" customWidth="1"/>
    <col min="8409" max="8411" width="16.28515625" style="150" customWidth="1"/>
    <col min="8412" max="8442" width="9.140625" style="150"/>
    <col min="8443" max="8443" width="6" style="150" customWidth="1"/>
    <col min="8444" max="8444" width="43.28515625" style="150" customWidth="1"/>
    <col min="8445" max="8445" width="11.140625" style="150" customWidth="1"/>
    <col min="8446" max="8446" width="11.85546875" style="150" customWidth="1"/>
    <col min="8447" max="8447" width="17.42578125" style="150" customWidth="1"/>
    <col min="8448" max="8659" width="9.140625" style="150"/>
    <col min="8660" max="8660" width="6" style="150" customWidth="1"/>
    <col min="8661" max="8661" width="43.28515625" style="150" customWidth="1"/>
    <col min="8662" max="8662" width="12.42578125" style="150" customWidth="1"/>
    <col min="8663" max="8663" width="12.85546875" style="150" customWidth="1"/>
    <col min="8664" max="8664" width="20" style="150" customWidth="1"/>
    <col min="8665" max="8667" width="16.28515625" style="150" customWidth="1"/>
    <col min="8668" max="8698" width="9.140625" style="150"/>
    <col min="8699" max="8699" width="6" style="150" customWidth="1"/>
    <col min="8700" max="8700" width="43.28515625" style="150" customWidth="1"/>
    <col min="8701" max="8701" width="11.140625" style="150" customWidth="1"/>
    <col min="8702" max="8702" width="11.85546875" style="150" customWidth="1"/>
    <col min="8703" max="8703" width="17.42578125" style="150" customWidth="1"/>
    <col min="8704" max="8915" width="9.140625" style="150"/>
    <col min="8916" max="8916" width="6" style="150" customWidth="1"/>
    <col min="8917" max="8917" width="43.28515625" style="150" customWidth="1"/>
    <col min="8918" max="8918" width="12.42578125" style="150" customWidth="1"/>
    <col min="8919" max="8919" width="12.85546875" style="150" customWidth="1"/>
    <col min="8920" max="8920" width="20" style="150" customWidth="1"/>
    <col min="8921" max="8923" width="16.28515625" style="150" customWidth="1"/>
    <col min="8924" max="8954" width="9.140625" style="150"/>
    <col min="8955" max="8955" width="6" style="150" customWidth="1"/>
    <col min="8956" max="8956" width="43.28515625" style="150" customWidth="1"/>
    <col min="8957" max="8957" width="11.140625" style="150" customWidth="1"/>
    <col min="8958" max="8958" width="11.85546875" style="150" customWidth="1"/>
    <col min="8959" max="8959" width="17.42578125" style="150" customWidth="1"/>
    <col min="8960" max="9171" width="9.140625" style="150"/>
    <col min="9172" max="9172" width="6" style="150" customWidth="1"/>
    <col min="9173" max="9173" width="43.28515625" style="150" customWidth="1"/>
    <col min="9174" max="9174" width="12.42578125" style="150" customWidth="1"/>
    <col min="9175" max="9175" width="12.85546875" style="150" customWidth="1"/>
    <col min="9176" max="9176" width="20" style="150" customWidth="1"/>
    <col min="9177" max="9179" width="16.28515625" style="150" customWidth="1"/>
    <col min="9180" max="9210" width="9.140625" style="150"/>
    <col min="9211" max="9211" width="6" style="150" customWidth="1"/>
    <col min="9212" max="9212" width="43.28515625" style="150" customWidth="1"/>
    <col min="9213" max="9213" width="11.140625" style="150" customWidth="1"/>
    <col min="9214" max="9214" width="11.85546875" style="150" customWidth="1"/>
    <col min="9215" max="9215" width="17.42578125" style="150" customWidth="1"/>
    <col min="9216" max="9427" width="9.140625" style="150"/>
    <col min="9428" max="9428" width="6" style="150" customWidth="1"/>
    <col min="9429" max="9429" width="43.28515625" style="150" customWidth="1"/>
    <col min="9430" max="9430" width="12.42578125" style="150" customWidth="1"/>
    <col min="9431" max="9431" width="12.85546875" style="150" customWidth="1"/>
    <col min="9432" max="9432" width="20" style="150" customWidth="1"/>
    <col min="9433" max="9435" width="16.28515625" style="150" customWidth="1"/>
    <col min="9436" max="9466" width="9.140625" style="150"/>
    <col min="9467" max="9467" width="6" style="150" customWidth="1"/>
    <col min="9468" max="9468" width="43.28515625" style="150" customWidth="1"/>
    <col min="9469" max="9469" width="11.140625" style="150" customWidth="1"/>
    <col min="9470" max="9470" width="11.85546875" style="150" customWidth="1"/>
    <col min="9471" max="9471" width="17.42578125" style="150" customWidth="1"/>
    <col min="9472" max="9683" width="9.140625" style="150"/>
    <col min="9684" max="9684" width="6" style="150" customWidth="1"/>
    <col min="9685" max="9685" width="43.28515625" style="150" customWidth="1"/>
    <col min="9686" max="9686" width="12.42578125" style="150" customWidth="1"/>
    <col min="9687" max="9687" width="12.85546875" style="150" customWidth="1"/>
    <col min="9688" max="9688" width="20" style="150" customWidth="1"/>
    <col min="9689" max="9691" width="16.28515625" style="150" customWidth="1"/>
    <col min="9692" max="9722" width="9.140625" style="150"/>
    <col min="9723" max="9723" width="6" style="150" customWidth="1"/>
    <col min="9724" max="9724" width="43.28515625" style="150" customWidth="1"/>
    <col min="9725" max="9725" width="11.140625" style="150" customWidth="1"/>
    <col min="9726" max="9726" width="11.85546875" style="150" customWidth="1"/>
    <col min="9727" max="9727" width="17.42578125" style="150" customWidth="1"/>
    <col min="9728" max="9939" width="9.140625" style="150"/>
    <col min="9940" max="9940" width="6" style="150" customWidth="1"/>
    <col min="9941" max="9941" width="43.28515625" style="150" customWidth="1"/>
    <col min="9942" max="9942" width="12.42578125" style="150" customWidth="1"/>
    <col min="9943" max="9943" width="12.85546875" style="150" customWidth="1"/>
    <col min="9944" max="9944" width="20" style="150" customWidth="1"/>
    <col min="9945" max="9947" width="16.28515625" style="150" customWidth="1"/>
    <col min="9948" max="9978" width="9.140625" style="150"/>
    <col min="9979" max="9979" width="6" style="150" customWidth="1"/>
    <col min="9980" max="9980" width="43.28515625" style="150" customWidth="1"/>
    <col min="9981" max="9981" width="11.140625" style="150" customWidth="1"/>
    <col min="9982" max="9982" width="11.85546875" style="150" customWidth="1"/>
    <col min="9983" max="9983" width="17.42578125" style="150" customWidth="1"/>
    <col min="9984" max="10195" width="9.140625" style="150"/>
    <col min="10196" max="10196" width="6" style="150" customWidth="1"/>
    <col min="10197" max="10197" width="43.28515625" style="150" customWidth="1"/>
    <col min="10198" max="10198" width="12.42578125" style="150" customWidth="1"/>
    <col min="10199" max="10199" width="12.85546875" style="150" customWidth="1"/>
    <col min="10200" max="10200" width="20" style="150" customWidth="1"/>
    <col min="10201" max="10203" width="16.28515625" style="150" customWidth="1"/>
    <col min="10204" max="10234" width="9.140625" style="150"/>
    <col min="10235" max="10235" width="6" style="150" customWidth="1"/>
    <col min="10236" max="10236" width="43.28515625" style="150" customWidth="1"/>
    <col min="10237" max="10237" width="11.140625" style="150" customWidth="1"/>
    <col min="10238" max="10238" width="11.85546875" style="150" customWidth="1"/>
    <col min="10239" max="10239" width="17.42578125" style="150" customWidth="1"/>
    <col min="10240" max="10451" width="9.140625" style="150"/>
    <col min="10452" max="10452" width="6" style="150" customWidth="1"/>
    <col min="10453" max="10453" width="43.28515625" style="150" customWidth="1"/>
    <col min="10454" max="10454" width="12.42578125" style="150" customWidth="1"/>
    <col min="10455" max="10455" width="12.85546875" style="150" customWidth="1"/>
    <col min="10456" max="10456" width="20" style="150" customWidth="1"/>
    <col min="10457" max="10459" width="16.28515625" style="150" customWidth="1"/>
    <col min="10460" max="10490" width="9.140625" style="150"/>
    <col min="10491" max="10491" width="6" style="150" customWidth="1"/>
    <col min="10492" max="10492" width="43.28515625" style="150" customWidth="1"/>
    <col min="10493" max="10493" width="11.140625" style="150" customWidth="1"/>
    <col min="10494" max="10494" width="11.85546875" style="150" customWidth="1"/>
    <col min="10495" max="10495" width="17.42578125" style="150" customWidth="1"/>
    <col min="10496" max="10707" width="9.140625" style="150"/>
    <col min="10708" max="10708" width="6" style="150" customWidth="1"/>
    <col min="10709" max="10709" width="43.28515625" style="150" customWidth="1"/>
    <col min="10710" max="10710" width="12.42578125" style="150" customWidth="1"/>
    <col min="10711" max="10711" width="12.85546875" style="150" customWidth="1"/>
    <col min="10712" max="10712" width="20" style="150" customWidth="1"/>
    <col min="10713" max="10715" width="16.28515625" style="150" customWidth="1"/>
    <col min="10716" max="10746" width="9.140625" style="150"/>
    <col min="10747" max="10747" width="6" style="150" customWidth="1"/>
    <col min="10748" max="10748" width="43.28515625" style="150" customWidth="1"/>
    <col min="10749" max="10749" width="11.140625" style="150" customWidth="1"/>
    <col min="10750" max="10750" width="11.85546875" style="150" customWidth="1"/>
    <col min="10751" max="10751" width="17.42578125" style="150" customWidth="1"/>
    <col min="10752" max="10963" width="9.140625" style="150"/>
    <col min="10964" max="10964" width="6" style="150" customWidth="1"/>
    <col min="10965" max="10965" width="43.28515625" style="150" customWidth="1"/>
    <col min="10966" max="10966" width="12.42578125" style="150" customWidth="1"/>
    <col min="10967" max="10967" width="12.85546875" style="150" customWidth="1"/>
    <col min="10968" max="10968" width="20" style="150" customWidth="1"/>
    <col min="10969" max="10971" width="16.28515625" style="150" customWidth="1"/>
    <col min="10972" max="11002" width="9.140625" style="150"/>
    <col min="11003" max="11003" width="6" style="150" customWidth="1"/>
    <col min="11004" max="11004" width="43.28515625" style="150" customWidth="1"/>
    <col min="11005" max="11005" width="11.140625" style="150" customWidth="1"/>
    <col min="11006" max="11006" width="11.85546875" style="150" customWidth="1"/>
    <col min="11007" max="11007" width="17.42578125" style="150" customWidth="1"/>
    <col min="11008" max="11219" width="9.140625" style="150"/>
    <col min="11220" max="11220" width="6" style="150" customWidth="1"/>
    <col min="11221" max="11221" width="43.28515625" style="150" customWidth="1"/>
    <col min="11222" max="11222" width="12.42578125" style="150" customWidth="1"/>
    <col min="11223" max="11223" width="12.85546875" style="150" customWidth="1"/>
    <col min="11224" max="11224" width="20" style="150" customWidth="1"/>
    <col min="11225" max="11227" width="16.28515625" style="150" customWidth="1"/>
    <col min="11228" max="11258" width="9.140625" style="150"/>
    <col min="11259" max="11259" width="6" style="150" customWidth="1"/>
    <col min="11260" max="11260" width="43.28515625" style="150" customWidth="1"/>
    <col min="11261" max="11261" width="11.140625" style="150" customWidth="1"/>
    <col min="11262" max="11262" width="11.85546875" style="150" customWidth="1"/>
    <col min="11263" max="11263" width="17.42578125" style="150" customWidth="1"/>
    <col min="11264" max="11475" width="9.140625" style="150"/>
    <col min="11476" max="11476" width="6" style="150" customWidth="1"/>
    <col min="11477" max="11477" width="43.28515625" style="150" customWidth="1"/>
    <col min="11478" max="11478" width="12.42578125" style="150" customWidth="1"/>
    <col min="11479" max="11479" width="12.85546875" style="150" customWidth="1"/>
    <col min="11480" max="11480" width="20" style="150" customWidth="1"/>
    <col min="11481" max="11483" width="16.28515625" style="150" customWidth="1"/>
    <col min="11484" max="11514" width="9.140625" style="150"/>
    <col min="11515" max="11515" width="6" style="150" customWidth="1"/>
    <col min="11516" max="11516" width="43.28515625" style="150" customWidth="1"/>
    <col min="11517" max="11517" width="11.140625" style="150" customWidth="1"/>
    <col min="11518" max="11518" width="11.85546875" style="150" customWidth="1"/>
    <col min="11519" max="11519" width="17.42578125" style="150" customWidth="1"/>
    <col min="11520" max="11731" width="9.140625" style="150"/>
    <col min="11732" max="11732" width="6" style="150" customWidth="1"/>
    <col min="11733" max="11733" width="43.28515625" style="150" customWidth="1"/>
    <col min="11734" max="11734" width="12.42578125" style="150" customWidth="1"/>
    <col min="11735" max="11735" width="12.85546875" style="150" customWidth="1"/>
    <col min="11736" max="11736" width="20" style="150" customWidth="1"/>
    <col min="11737" max="11739" width="16.28515625" style="150" customWidth="1"/>
    <col min="11740" max="11770" width="9.140625" style="150"/>
    <col min="11771" max="11771" width="6" style="150" customWidth="1"/>
    <col min="11772" max="11772" width="43.28515625" style="150" customWidth="1"/>
    <col min="11773" max="11773" width="11.140625" style="150" customWidth="1"/>
    <col min="11774" max="11774" width="11.85546875" style="150" customWidth="1"/>
    <col min="11775" max="11775" width="17.42578125" style="150" customWidth="1"/>
    <col min="11776" max="11987" width="9.140625" style="150"/>
    <col min="11988" max="11988" width="6" style="150" customWidth="1"/>
    <col min="11989" max="11989" width="43.28515625" style="150" customWidth="1"/>
    <col min="11990" max="11990" width="12.42578125" style="150" customWidth="1"/>
    <col min="11991" max="11991" width="12.85546875" style="150" customWidth="1"/>
    <col min="11992" max="11992" width="20" style="150" customWidth="1"/>
    <col min="11993" max="11995" width="16.28515625" style="150" customWidth="1"/>
    <col min="11996" max="12026" width="9.140625" style="150"/>
    <col min="12027" max="12027" width="6" style="150" customWidth="1"/>
    <col min="12028" max="12028" width="43.28515625" style="150" customWidth="1"/>
    <col min="12029" max="12029" width="11.140625" style="150" customWidth="1"/>
    <col min="12030" max="12030" width="11.85546875" style="150" customWidth="1"/>
    <col min="12031" max="12031" width="17.42578125" style="150" customWidth="1"/>
    <col min="12032" max="12243" width="9.140625" style="150"/>
    <col min="12244" max="12244" width="6" style="150" customWidth="1"/>
    <col min="12245" max="12245" width="43.28515625" style="150" customWidth="1"/>
    <col min="12246" max="12246" width="12.42578125" style="150" customWidth="1"/>
    <col min="12247" max="12247" width="12.85546875" style="150" customWidth="1"/>
    <col min="12248" max="12248" width="20" style="150" customWidth="1"/>
    <col min="12249" max="12251" width="16.28515625" style="150" customWidth="1"/>
    <col min="12252" max="12282" width="9.140625" style="150"/>
    <col min="12283" max="12283" width="6" style="150" customWidth="1"/>
    <col min="12284" max="12284" width="43.28515625" style="150" customWidth="1"/>
    <col min="12285" max="12285" width="11.140625" style="150" customWidth="1"/>
    <col min="12286" max="12286" width="11.85546875" style="150" customWidth="1"/>
    <col min="12287" max="12287" width="17.42578125" style="150" customWidth="1"/>
    <col min="12288" max="12499" width="9.140625" style="150"/>
    <col min="12500" max="12500" width="6" style="150" customWidth="1"/>
    <col min="12501" max="12501" width="43.28515625" style="150" customWidth="1"/>
    <col min="12502" max="12502" width="12.42578125" style="150" customWidth="1"/>
    <col min="12503" max="12503" width="12.85546875" style="150" customWidth="1"/>
    <col min="12504" max="12504" width="20" style="150" customWidth="1"/>
    <col min="12505" max="12507" width="16.28515625" style="150" customWidth="1"/>
    <col min="12508" max="12538" width="9.140625" style="150"/>
    <col min="12539" max="12539" width="6" style="150" customWidth="1"/>
    <col min="12540" max="12540" width="43.28515625" style="150" customWidth="1"/>
    <col min="12541" max="12541" width="11.140625" style="150" customWidth="1"/>
    <col min="12542" max="12542" width="11.85546875" style="150" customWidth="1"/>
    <col min="12543" max="12543" width="17.42578125" style="150" customWidth="1"/>
    <col min="12544" max="12755" width="9.140625" style="150"/>
    <col min="12756" max="12756" width="6" style="150" customWidth="1"/>
    <col min="12757" max="12757" width="43.28515625" style="150" customWidth="1"/>
    <col min="12758" max="12758" width="12.42578125" style="150" customWidth="1"/>
    <col min="12759" max="12759" width="12.85546875" style="150" customWidth="1"/>
    <col min="12760" max="12760" width="20" style="150" customWidth="1"/>
    <col min="12761" max="12763" width="16.28515625" style="150" customWidth="1"/>
    <col min="12764" max="12794" width="9.140625" style="150"/>
    <col min="12795" max="12795" width="6" style="150" customWidth="1"/>
    <col min="12796" max="12796" width="43.28515625" style="150" customWidth="1"/>
    <col min="12797" max="12797" width="11.140625" style="150" customWidth="1"/>
    <col min="12798" max="12798" width="11.85546875" style="150" customWidth="1"/>
    <col min="12799" max="12799" width="17.42578125" style="150" customWidth="1"/>
    <col min="12800" max="13011" width="9.140625" style="150"/>
    <col min="13012" max="13012" width="6" style="150" customWidth="1"/>
    <col min="13013" max="13013" width="43.28515625" style="150" customWidth="1"/>
    <col min="13014" max="13014" width="12.42578125" style="150" customWidth="1"/>
    <col min="13015" max="13015" width="12.85546875" style="150" customWidth="1"/>
    <col min="13016" max="13016" width="20" style="150" customWidth="1"/>
    <col min="13017" max="13019" width="16.28515625" style="150" customWidth="1"/>
    <col min="13020" max="13050" width="9.140625" style="150"/>
    <col min="13051" max="13051" width="6" style="150" customWidth="1"/>
    <col min="13052" max="13052" width="43.28515625" style="150" customWidth="1"/>
    <col min="13053" max="13053" width="11.140625" style="150" customWidth="1"/>
    <col min="13054" max="13054" width="11.85546875" style="150" customWidth="1"/>
    <col min="13055" max="13055" width="17.42578125" style="150" customWidth="1"/>
    <col min="13056" max="13267" width="9.140625" style="150"/>
    <col min="13268" max="13268" width="6" style="150" customWidth="1"/>
    <col min="13269" max="13269" width="43.28515625" style="150" customWidth="1"/>
    <col min="13270" max="13270" width="12.42578125" style="150" customWidth="1"/>
    <col min="13271" max="13271" width="12.85546875" style="150" customWidth="1"/>
    <col min="13272" max="13272" width="20" style="150" customWidth="1"/>
    <col min="13273" max="13275" width="16.28515625" style="150" customWidth="1"/>
    <col min="13276" max="13306" width="9.140625" style="150"/>
    <col min="13307" max="13307" width="6" style="150" customWidth="1"/>
    <col min="13308" max="13308" width="43.28515625" style="150" customWidth="1"/>
    <col min="13309" max="13309" width="11.140625" style="150" customWidth="1"/>
    <col min="13310" max="13310" width="11.85546875" style="150" customWidth="1"/>
    <col min="13311" max="13311" width="17.42578125" style="150" customWidth="1"/>
    <col min="13312" max="13523" width="9.140625" style="150"/>
    <col min="13524" max="13524" width="6" style="150" customWidth="1"/>
    <col min="13525" max="13525" width="43.28515625" style="150" customWidth="1"/>
    <col min="13526" max="13526" width="12.42578125" style="150" customWidth="1"/>
    <col min="13527" max="13527" width="12.85546875" style="150" customWidth="1"/>
    <col min="13528" max="13528" width="20" style="150" customWidth="1"/>
    <col min="13529" max="13531" width="16.28515625" style="150" customWidth="1"/>
    <col min="13532" max="13562" width="9.140625" style="150"/>
    <col min="13563" max="13563" width="6" style="150" customWidth="1"/>
    <col min="13564" max="13564" width="43.28515625" style="150" customWidth="1"/>
    <col min="13565" max="13565" width="11.140625" style="150" customWidth="1"/>
    <col min="13566" max="13566" width="11.85546875" style="150" customWidth="1"/>
    <col min="13567" max="13567" width="17.42578125" style="150" customWidth="1"/>
    <col min="13568" max="13779" width="9.140625" style="150"/>
    <col min="13780" max="13780" width="6" style="150" customWidth="1"/>
    <col min="13781" max="13781" width="43.28515625" style="150" customWidth="1"/>
    <col min="13782" max="13782" width="12.42578125" style="150" customWidth="1"/>
    <col min="13783" max="13783" width="12.85546875" style="150" customWidth="1"/>
    <col min="13784" max="13784" width="20" style="150" customWidth="1"/>
    <col min="13785" max="13787" width="16.28515625" style="150" customWidth="1"/>
    <col min="13788" max="13818" width="9.140625" style="150"/>
    <col min="13819" max="13819" width="6" style="150" customWidth="1"/>
    <col min="13820" max="13820" width="43.28515625" style="150" customWidth="1"/>
    <col min="13821" max="13821" width="11.140625" style="150" customWidth="1"/>
    <col min="13822" max="13822" width="11.85546875" style="150" customWidth="1"/>
    <col min="13823" max="13823" width="17.42578125" style="150" customWidth="1"/>
    <col min="13824" max="14035" width="9.140625" style="150"/>
    <col min="14036" max="14036" width="6" style="150" customWidth="1"/>
    <col min="14037" max="14037" width="43.28515625" style="150" customWidth="1"/>
    <col min="14038" max="14038" width="12.42578125" style="150" customWidth="1"/>
    <col min="14039" max="14039" width="12.85546875" style="150" customWidth="1"/>
    <col min="14040" max="14040" width="20" style="150" customWidth="1"/>
    <col min="14041" max="14043" width="16.28515625" style="150" customWidth="1"/>
    <col min="14044" max="14074" width="9.140625" style="150"/>
    <col min="14075" max="14075" width="6" style="150" customWidth="1"/>
    <col min="14076" max="14076" width="43.28515625" style="150" customWidth="1"/>
    <col min="14077" max="14077" width="11.140625" style="150" customWidth="1"/>
    <col min="14078" max="14078" width="11.85546875" style="150" customWidth="1"/>
    <col min="14079" max="14079" width="17.42578125" style="150" customWidth="1"/>
    <col min="14080" max="14291" width="9.140625" style="150"/>
    <col min="14292" max="14292" width="6" style="150" customWidth="1"/>
    <col min="14293" max="14293" width="43.28515625" style="150" customWidth="1"/>
    <col min="14294" max="14294" width="12.42578125" style="150" customWidth="1"/>
    <col min="14295" max="14295" width="12.85546875" style="150" customWidth="1"/>
    <col min="14296" max="14296" width="20" style="150" customWidth="1"/>
    <col min="14297" max="14299" width="16.28515625" style="150" customWidth="1"/>
    <col min="14300" max="14330" width="9.140625" style="150"/>
    <col min="14331" max="14331" width="6" style="150" customWidth="1"/>
    <col min="14332" max="14332" width="43.28515625" style="150" customWidth="1"/>
    <col min="14333" max="14333" width="11.140625" style="150" customWidth="1"/>
    <col min="14334" max="14334" width="11.85546875" style="150" customWidth="1"/>
    <col min="14335" max="14335" width="17.42578125" style="150" customWidth="1"/>
    <col min="14336" max="14547" width="9.140625" style="150"/>
    <col min="14548" max="14548" width="6" style="150" customWidth="1"/>
    <col min="14549" max="14549" width="43.28515625" style="150" customWidth="1"/>
    <col min="14550" max="14550" width="12.42578125" style="150" customWidth="1"/>
    <col min="14551" max="14551" width="12.85546875" style="150" customWidth="1"/>
    <col min="14552" max="14552" width="20" style="150" customWidth="1"/>
    <col min="14553" max="14555" width="16.28515625" style="150" customWidth="1"/>
    <col min="14556" max="14586" width="9.140625" style="150"/>
    <col min="14587" max="14587" width="6" style="150" customWidth="1"/>
    <col min="14588" max="14588" width="43.28515625" style="150" customWidth="1"/>
    <col min="14589" max="14589" width="11.140625" style="150" customWidth="1"/>
    <col min="14590" max="14590" width="11.85546875" style="150" customWidth="1"/>
    <col min="14591" max="14591" width="17.42578125" style="150" customWidth="1"/>
    <col min="14592" max="14803" width="9.140625" style="150"/>
    <col min="14804" max="14804" width="6" style="150" customWidth="1"/>
    <col min="14805" max="14805" width="43.28515625" style="150" customWidth="1"/>
    <col min="14806" max="14806" width="12.42578125" style="150" customWidth="1"/>
    <col min="14807" max="14807" width="12.85546875" style="150" customWidth="1"/>
    <col min="14808" max="14808" width="20" style="150" customWidth="1"/>
    <col min="14809" max="14811" width="16.28515625" style="150" customWidth="1"/>
    <col min="14812" max="14842" width="9.140625" style="150"/>
    <col min="14843" max="14843" width="6" style="150" customWidth="1"/>
    <col min="14844" max="14844" width="43.28515625" style="150" customWidth="1"/>
    <col min="14845" max="14845" width="11.140625" style="150" customWidth="1"/>
    <col min="14846" max="14846" width="11.85546875" style="150" customWidth="1"/>
    <col min="14847" max="14847" width="17.42578125" style="150" customWidth="1"/>
    <col min="14848" max="15059" width="9.140625" style="150"/>
    <col min="15060" max="15060" width="6" style="150" customWidth="1"/>
    <col min="15061" max="15061" width="43.28515625" style="150" customWidth="1"/>
    <col min="15062" max="15062" width="12.42578125" style="150" customWidth="1"/>
    <col min="15063" max="15063" width="12.85546875" style="150" customWidth="1"/>
    <col min="15064" max="15064" width="20" style="150" customWidth="1"/>
    <col min="15065" max="15067" width="16.28515625" style="150" customWidth="1"/>
    <col min="15068" max="15098" width="9.140625" style="150"/>
    <col min="15099" max="15099" width="6" style="150" customWidth="1"/>
    <col min="15100" max="15100" width="43.28515625" style="150" customWidth="1"/>
    <col min="15101" max="15101" width="11.140625" style="150" customWidth="1"/>
    <col min="15102" max="15102" width="11.85546875" style="150" customWidth="1"/>
    <col min="15103" max="15103" width="17.42578125" style="150" customWidth="1"/>
    <col min="15104" max="15315" width="9.140625" style="150"/>
    <col min="15316" max="15316" width="6" style="150" customWidth="1"/>
    <col min="15317" max="15317" width="43.28515625" style="150" customWidth="1"/>
    <col min="15318" max="15318" width="12.42578125" style="150" customWidth="1"/>
    <col min="15319" max="15319" width="12.85546875" style="150" customWidth="1"/>
    <col min="15320" max="15320" width="20" style="150" customWidth="1"/>
    <col min="15321" max="15323" width="16.28515625" style="150" customWidth="1"/>
    <col min="15324" max="15354" width="9.140625" style="150"/>
    <col min="15355" max="15355" width="6" style="150" customWidth="1"/>
    <col min="15356" max="15356" width="43.28515625" style="150" customWidth="1"/>
    <col min="15357" max="15357" width="11.140625" style="150" customWidth="1"/>
    <col min="15358" max="15358" width="11.85546875" style="150" customWidth="1"/>
    <col min="15359" max="15359" width="17.42578125" style="150" customWidth="1"/>
    <col min="15360" max="15571" width="9.140625" style="150"/>
    <col min="15572" max="15572" width="6" style="150" customWidth="1"/>
    <col min="15573" max="15573" width="43.28515625" style="150" customWidth="1"/>
    <col min="15574" max="15574" width="12.42578125" style="150" customWidth="1"/>
    <col min="15575" max="15575" width="12.85546875" style="150" customWidth="1"/>
    <col min="15576" max="15576" width="20" style="150" customWidth="1"/>
    <col min="15577" max="15579" width="16.28515625" style="150" customWidth="1"/>
    <col min="15580" max="15610" width="9.140625" style="150"/>
    <col min="15611" max="15611" width="6" style="150" customWidth="1"/>
    <col min="15612" max="15612" width="43.28515625" style="150" customWidth="1"/>
    <col min="15613" max="15613" width="11.140625" style="150" customWidth="1"/>
    <col min="15614" max="15614" width="11.85546875" style="150" customWidth="1"/>
    <col min="15615" max="15615" width="17.42578125" style="150" customWidth="1"/>
    <col min="15616" max="15827" width="9.140625" style="150"/>
    <col min="15828" max="15828" width="6" style="150" customWidth="1"/>
    <col min="15829" max="15829" width="43.28515625" style="150" customWidth="1"/>
    <col min="15830" max="15830" width="12.42578125" style="150" customWidth="1"/>
    <col min="15831" max="15831" width="12.85546875" style="150" customWidth="1"/>
    <col min="15832" max="15832" width="20" style="150" customWidth="1"/>
    <col min="15833" max="15835" width="16.28515625" style="150" customWidth="1"/>
    <col min="15836" max="15866" width="9.140625" style="150"/>
    <col min="15867" max="15867" width="6" style="150" customWidth="1"/>
    <col min="15868" max="15868" width="43.28515625" style="150" customWidth="1"/>
    <col min="15869" max="15869" width="11.140625" style="150" customWidth="1"/>
    <col min="15870" max="15870" width="11.85546875" style="150" customWidth="1"/>
    <col min="15871" max="15871" width="17.42578125" style="150" customWidth="1"/>
    <col min="15872" max="16083" width="9.140625" style="150"/>
    <col min="16084" max="16084" width="6" style="150" customWidth="1"/>
    <col min="16085" max="16085" width="43.28515625" style="150" customWidth="1"/>
    <col min="16086" max="16086" width="12.42578125" style="150" customWidth="1"/>
    <col min="16087" max="16087" width="12.85546875" style="150" customWidth="1"/>
    <col min="16088" max="16088" width="20" style="150" customWidth="1"/>
    <col min="16089" max="16091" width="16.28515625" style="150" customWidth="1"/>
    <col min="16092" max="16122" width="9.140625" style="150"/>
    <col min="16123" max="16123" width="6" style="150" customWidth="1"/>
    <col min="16124" max="16124" width="43.28515625" style="150" customWidth="1"/>
    <col min="16125" max="16125" width="11.140625" style="150" customWidth="1"/>
    <col min="16126" max="16126" width="11.85546875" style="150" customWidth="1"/>
    <col min="16127" max="16127" width="17.42578125" style="150" customWidth="1"/>
    <col min="16128" max="16339" width="9.140625" style="150"/>
    <col min="16340" max="16340" width="6" style="150" customWidth="1"/>
    <col min="16341" max="16341" width="43.28515625" style="150" customWidth="1"/>
    <col min="16342" max="16342" width="12.42578125" style="150" customWidth="1"/>
    <col min="16343" max="16343" width="12.85546875" style="150" customWidth="1"/>
    <col min="16344" max="16344" width="20" style="150" customWidth="1"/>
    <col min="16345" max="16347" width="16.28515625" style="150" customWidth="1"/>
    <col min="16348" max="16384" width="9.140625" style="150"/>
  </cols>
  <sheetData>
    <row r="1" spans="1:5" s="130" customFormat="1">
      <c r="A1" s="563" t="s">
        <v>699</v>
      </c>
      <c r="B1" s="563"/>
      <c r="C1" s="564"/>
      <c r="D1" s="564"/>
      <c r="E1" s="564"/>
    </row>
    <row r="2" spans="1:5" s="130" customFormat="1">
      <c r="A2" s="565" t="s">
        <v>530</v>
      </c>
      <c r="B2" s="563"/>
      <c r="C2" s="564"/>
      <c r="D2" s="564"/>
      <c r="E2" s="564"/>
    </row>
    <row r="3" spans="1:5" s="143" customFormat="1" ht="15.75">
      <c r="A3" s="565" t="s">
        <v>243</v>
      </c>
      <c r="B3" s="565" t="s">
        <v>152</v>
      </c>
      <c r="C3" s="566"/>
      <c r="D3" s="566"/>
      <c r="E3" s="567">
        <f>E74</f>
        <v>0</v>
      </c>
    </row>
    <row r="4" spans="1:5" s="143" customFormat="1" thickBot="1">
      <c r="A4" s="565" t="s">
        <v>244</v>
      </c>
      <c r="B4" s="565" t="s">
        <v>245</v>
      </c>
      <c r="C4" s="566"/>
      <c r="D4" s="566"/>
      <c r="E4" s="567">
        <f>E157</f>
        <v>0</v>
      </c>
    </row>
    <row r="5" spans="1:5" s="143" customFormat="1" thickTop="1">
      <c r="A5" s="568"/>
      <c r="B5" s="568" t="s">
        <v>246</v>
      </c>
      <c r="C5" s="569"/>
      <c r="D5" s="569"/>
      <c r="E5" s="570">
        <f>E3+E4</f>
        <v>0</v>
      </c>
    </row>
    <row r="6" spans="1:5" s="130" customFormat="1">
      <c r="A6" s="565"/>
      <c r="B6" s="563"/>
      <c r="C6" s="571"/>
      <c r="D6" s="564"/>
      <c r="E6" s="564"/>
    </row>
    <row r="7" spans="1:5" s="143" customFormat="1" ht="15.75">
      <c r="A7" s="563" t="s">
        <v>247</v>
      </c>
      <c r="B7" s="563" t="s">
        <v>248</v>
      </c>
      <c r="C7" s="572" t="s">
        <v>249</v>
      </c>
      <c r="D7" s="572" t="s">
        <v>250</v>
      </c>
      <c r="E7" s="572" t="s">
        <v>251</v>
      </c>
    </row>
    <row r="8" spans="1:5" s="142" customFormat="1">
      <c r="A8" s="563"/>
      <c r="B8" s="563"/>
      <c r="C8" s="564"/>
      <c r="D8" s="564"/>
      <c r="E8" s="564"/>
    </row>
    <row r="9" spans="1:5" s="130" customFormat="1">
      <c r="A9" s="573">
        <v>1</v>
      </c>
      <c r="B9" s="574" t="s">
        <v>252</v>
      </c>
      <c r="C9" s="566"/>
      <c r="D9" s="566"/>
      <c r="E9" s="566"/>
    </row>
    <row r="10" spans="1:5" s="130" customFormat="1">
      <c r="A10" s="565"/>
      <c r="B10" s="565" t="s">
        <v>700</v>
      </c>
      <c r="C10" s="566">
        <v>484</v>
      </c>
      <c r="D10" s="654"/>
      <c r="E10" s="567">
        <f>C10*D10</f>
        <v>0</v>
      </c>
    </row>
    <row r="11" spans="1:5" s="145" customFormat="1" ht="12.75">
      <c r="A11" s="565"/>
      <c r="B11" s="565"/>
      <c r="C11" s="566"/>
      <c r="D11" s="567"/>
      <c r="E11" s="567"/>
    </row>
    <row r="12" spans="1:5" s="130" customFormat="1">
      <c r="A12" s="565">
        <v>2</v>
      </c>
      <c r="B12" s="575" t="s">
        <v>253</v>
      </c>
      <c r="C12" s="566"/>
      <c r="D12" s="567"/>
      <c r="E12" s="567"/>
    </row>
    <row r="13" spans="1:5" s="130" customFormat="1">
      <c r="A13" s="565"/>
      <c r="B13" s="565" t="s">
        <v>254</v>
      </c>
      <c r="C13" s="566">
        <v>12</v>
      </c>
      <c r="D13" s="654"/>
      <c r="E13" s="567">
        <f>C13*D13</f>
        <v>0</v>
      </c>
    </row>
    <row r="14" spans="1:5" s="145" customFormat="1" ht="12.75">
      <c r="A14" s="565"/>
      <c r="B14" s="565"/>
      <c r="C14" s="566"/>
      <c r="D14" s="567"/>
      <c r="E14" s="567"/>
    </row>
    <row r="15" spans="1:5" s="130" customFormat="1" ht="25.5">
      <c r="A15" s="565">
        <v>3</v>
      </c>
      <c r="B15" s="575" t="s">
        <v>255</v>
      </c>
      <c r="C15" s="566"/>
      <c r="D15" s="567"/>
      <c r="E15" s="567"/>
    </row>
    <row r="16" spans="1:5" s="130" customFormat="1">
      <c r="A16" s="565"/>
      <c r="B16" s="565" t="s">
        <v>256</v>
      </c>
      <c r="C16" s="566">
        <v>12</v>
      </c>
      <c r="D16" s="654"/>
      <c r="E16" s="567">
        <f>C16*D16</f>
        <v>0</v>
      </c>
    </row>
    <row r="17" spans="1:5" s="145" customFormat="1" ht="12.75">
      <c r="A17" s="565"/>
      <c r="B17" s="565"/>
      <c r="C17" s="566"/>
      <c r="D17" s="567"/>
      <c r="E17" s="567"/>
    </row>
    <row r="18" spans="1:5" s="130" customFormat="1">
      <c r="A18" s="576">
        <v>4</v>
      </c>
      <c r="B18" s="574" t="s">
        <v>257</v>
      </c>
      <c r="C18" s="577"/>
      <c r="D18" s="578"/>
      <c r="E18" s="578"/>
    </row>
    <row r="19" spans="1:5" s="130" customFormat="1">
      <c r="A19" s="576"/>
      <c r="B19" s="579" t="s">
        <v>30</v>
      </c>
      <c r="C19" s="580">
        <f>C10*2+10</f>
        <v>978</v>
      </c>
      <c r="D19" s="654"/>
      <c r="E19" s="567">
        <f>C19*D19</f>
        <v>0</v>
      </c>
    </row>
    <row r="20" spans="1:5" s="130" customFormat="1" ht="7.5" customHeight="1">
      <c r="A20" s="565"/>
      <c r="B20" s="575"/>
      <c r="C20" s="566"/>
      <c r="D20" s="567"/>
      <c r="E20" s="567"/>
    </row>
    <row r="21" spans="1:5" s="130" customFormat="1" ht="38.25">
      <c r="A21" s="576">
        <v>5</v>
      </c>
      <c r="B21" s="574" t="s">
        <v>258</v>
      </c>
      <c r="C21" s="577"/>
      <c r="D21" s="578"/>
      <c r="E21" s="578"/>
    </row>
    <row r="22" spans="1:5" s="130" customFormat="1">
      <c r="A22" s="576"/>
      <c r="B22" s="579" t="s">
        <v>688</v>
      </c>
      <c r="C22" s="580">
        <f>C10*1.5</f>
        <v>726</v>
      </c>
      <c r="D22" s="654"/>
      <c r="E22" s="567">
        <f>C22*D22</f>
        <v>0</v>
      </c>
    </row>
    <row r="23" spans="1:5" s="145" customFormat="1" ht="12.75">
      <c r="A23" s="565"/>
      <c r="B23" s="565"/>
      <c r="C23" s="566"/>
      <c r="D23" s="567"/>
      <c r="E23" s="567"/>
    </row>
    <row r="24" spans="1:5" s="130" customFormat="1" ht="57" customHeight="1">
      <c r="A24" s="565">
        <v>6</v>
      </c>
      <c r="B24" s="575" t="s">
        <v>259</v>
      </c>
      <c r="C24" s="566"/>
      <c r="D24" s="567"/>
      <c r="E24" s="567"/>
    </row>
    <row r="25" spans="1:5" s="130" customFormat="1">
      <c r="A25" s="565"/>
      <c r="B25" s="573" t="s">
        <v>701</v>
      </c>
      <c r="C25" s="581">
        <v>332</v>
      </c>
      <c r="D25" s="582"/>
      <c r="E25" s="582"/>
    </row>
    <row r="26" spans="1:5" s="130" customFormat="1">
      <c r="A26" s="565"/>
      <c r="B26" s="579" t="s">
        <v>260</v>
      </c>
      <c r="C26" s="581"/>
      <c r="D26" s="578"/>
      <c r="E26" s="582"/>
    </row>
    <row r="27" spans="1:5" s="130" customFormat="1">
      <c r="A27" s="565"/>
      <c r="B27" s="583" t="s">
        <v>702</v>
      </c>
      <c r="C27" s="577">
        <f>C25</f>
        <v>332</v>
      </c>
      <c r="D27" s="654"/>
      <c r="E27" s="567">
        <f>C27*D27</f>
        <v>0</v>
      </c>
    </row>
    <row r="28" spans="1:5" s="145" customFormat="1" ht="7.5" customHeight="1">
      <c r="A28" s="565"/>
      <c r="B28" s="565"/>
      <c r="C28" s="566" t="s">
        <v>0</v>
      </c>
      <c r="D28" s="567"/>
      <c r="E28" s="567"/>
    </row>
    <row r="29" spans="1:5" s="130" customFormat="1" ht="25.5">
      <c r="A29" s="565">
        <v>7</v>
      </c>
      <c r="B29" s="575" t="s">
        <v>261</v>
      </c>
      <c r="C29" s="566"/>
      <c r="D29" s="567"/>
      <c r="E29" s="567"/>
    </row>
    <row r="30" spans="1:5" s="130" customFormat="1">
      <c r="A30" s="565"/>
      <c r="B30" s="565" t="s">
        <v>703</v>
      </c>
      <c r="C30" s="566">
        <f>C10*0.6</f>
        <v>290.39999999999998</v>
      </c>
      <c r="D30" s="654"/>
      <c r="E30" s="567">
        <f>C30*D30</f>
        <v>0</v>
      </c>
    </row>
    <row r="31" spans="1:5" s="145" customFormat="1" ht="7.5" customHeight="1">
      <c r="A31" s="565"/>
      <c r="B31" s="565"/>
      <c r="C31" s="566"/>
      <c r="D31" s="567"/>
      <c r="E31" s="567"/>
    </row>
    <row r="32" spans="1:5" s="146" customFormat="1" ht="51">
      <c r="A32" s="584">
        <v>8</v>
      </c>
      <c r="B32" s="585" t="s">
        <v>262</v>
      </c>
      <c r="C32" s="586"/>
      <c r="D32" s="587"/>
      <c r="E32" s="567"/>
    </row>
    <row r="33" spans="1:5" s="146" customFormat="1" ht="15">
      <c r="A33" s="584"/>
      <c r="B33" s="588" t="s">
        <v>704</v>
      </c>
      <c r="C33" s="586">
        <f>C10*0.0802</f>
        <v>38.816799999999994</v>
      </c>
      <c r="D33" s="654"/>
      <c r="E33" s="567">
        <f>C33*D33</f>
        <v>0</v>
      </c>
    </row>
    <row r="34" spans="1:5" s="145" customFormat="1" ht="6" customHeight="1">
      <c r="A34" s="565"/>
      <c r="B34" s="565"/>
      <c r="C34" s="566"/>
      <c r="D34" s="567"/>
      <c r="E34" s="567"/>
    </row>
    <row r="35" spans="1:5" s="146" customFormat="1" ht="38.25">
      <c r="A35" s="584">
        <v>9</v>
      </c>
      <c r="B35" s="583" t="s">
        <v>263</v>
      </c>
      <c r="C35" s="586" t="s">
        <v>0</v>
      </c>
      <c r="D35" s="587"/>
      <c r="E35" s="567"/>
    </row>
    <row r="36" spans="1:5" s="146" customFormat="1" ht="15">
      <c r="A36" s="584"/>
      <c r="B36" s="588" t="s">
        <v>705</v>
      </c>
      <c r="C36" s="586">
        <f>C10*0.25</f>
        <v>121</v>
      </c>
      <c r="D36" s="654"/>
      <c r="E36" s="567">
        <f>C36*D36</f>
        <v>0</v>
      </c>
    </row>
    <row r="37" spans="1:5" s="145" customFormat="1" ht="12.75">
      <c r="A37" s="565"/>
      <c r="B37" s="565"/>
      <c r="C37" s="566"/>
      <c r="D37" s="567"/>
      <c r="E37" s="567"/>
    </row>
    <row r="38" spans="1:5" s="130" customFormat="1" ht="38.25" customHeight="1">
      <c r="A38" s="565">
        <v>10</v>
      </c>
      <c r="B38" s="575" t="s">
        <v>264</v>
      </c>
      <c r="C38" s="566"/>
      <c r="D38" s="567"/>
      <c r="E38" s="567"/>
    </row>
    <row r="39" spans="1:5" s="130" customFormat="1">
      <c r="A39" s="565"/>
      <c r="B39" s="565" t="s">
        <v>706</v>
      </c>
      <c r="C39" s="566">
        <f>C25-C33-C36</f>
        <v>172.1832</v>
      </c>
      <c r="D39" s="567"/>
      <c r="E39" s="567"/>
    </row>
    <row r="40" spans="1:5" s="130" customFormat="1">
      <c r="A40" s="565"/>
      <c r="B40" s="575" t="s">
        <v>265</v>
      </c>
      <c r="C40" s="566"/>
      <c r="D40" s="567"/>
      <c r="E40" s="567"/>
    </row>
    <row r="41" spans="1:5" s="130" customFormat="1">
      <c r="A41" s="565"/>
      <c r="B41" s="588" t="s">
        <v>705</v>
      </c>
      <c r="C41" s="566">
        <f>C39*0.98</f>
        <v>168.73953599999999</v>
      </c>
      <c r="D41" s="654"/>
      <c r="E41" s="567">
        <f>C41*D41</f>
        <v>0</v>
      </c>
    </row>
    <row r="42" spans="1:5" s="130" customFormat="1">
      <c r="A42" s="565"/>
      <c r="B42" s="575" t="s">
        <v>266</v>
      </c>
      <c r="C42" s="566"/>
      <c r="D42" s="567"/>
      <c r="E42" s="567"/>
    </row>
    <row r="43" spans="1:5" s="130" customFormat="1">
      <c r="A43" s="565"/>
      <c r="B43" s="588" t="s">
        <v>705</v>
      </c>
      <c r="C43" s="566">
        <f>C39*0.02</f>
        <v>3.4436640000000001</v>
      </c>
      <c r="D43" s="654"/>
      <c r="E43" s="567">
        <f>C43*D43</f>
        <v>0</v>
      </c>
    </row>
    <row r="44" spans="1:5" s="130" customFormat="1" ht="6.75" customHeight="1">
      <c r="A44" s="565"/>
      <c r="B44" s="588"/>
      <c r="C44" s="566"/>
      <c r="D44" s="567"/>
      <c r="E44" s="567"/>
    </row>
    <row r="45" spans="1:5" s="130" customFormat="1" ht="38.25">
      <c r="A45" s="589">
        <v>11</v>
      </c>
      <c r="B45" s="589" t="s">
        <v>267</v>
      </c>
      <c r="C45" s="581"/>
      <c r="D45" s="582"/>
      <c r="E45" s="582"/>
    </row>
    <row r="46" spans="1:5" s="130" customFormat="1">
      <c r="A46" s="573" t="s">
        <v>0</v>
      </c>
      <c r="B46" s="573" t="s">
        <v>707</v>
      </c>
      <c r="C46" s="581">
        <f>(C33+C36+12)*1.25</f>
        <v>214.77100000000002</v>
      </c>
      <c r="D46" s="654"/>
      <c r="E46" s="567">
        <f>C46*D46</f>
        <v>0</v>
      </c>
    </row>
    <row r="47" spans="1:5" s="130" customFormat="1" ht="10.5" customHeight="1">
      <c r="A47" s="565"/>
      <c r="B47" s="588"/>
      <c r="C47" s="566"/>
      <c r="D47" s="567"/>
      <c r="E47" s="567"/>
    </row>
    <row r="48" spans="1:5" s="130" customFormat="1" ht="27.75">
      <c r="A48" s="565">
        <v>12</v>
      </c>
      <c r="B48" s="575" t="s">
        <v>708</v>
      </c>
      <c r="C48" s="566"/>
      <c r="D48" s="567"/>
      <c r="E48" s="567"/>
    </row>
    <row r="49" spans="1:5" s="130" customFormat="1">
      <c r="A49" s="565"/>
      <c r="B49" s="565" t="s">
        <v>6</v>
      </c>
      <c r="C49" s="566">
        <v>14</v>
      </c>
      <c r="D49" s="654"/>
      <c r="E49" s="567">
        <f>C49*D49</f>
        <v>0</v>
      </c>
    </row>
    <row r="50" spans="1:5" s="130" customFormat="1" ht="6" customHeight="1">
      <c r="A50" s="565"/>
      <c r="B50" s="565"/>
      <c r="C50" s="566"/>
      <c r="D50" s="567"/>
      <c r="E50" s="567"/>
    </row>
    <row r="51" spans="1:5" s="130" customFormat="1" ht="25.5">
      <c r="A51" s="565">
        <v>13</v>
      </c>
      <c r="B51" s="575" t="s">
        <v>268</v>
      </c>
      <c r="C51" s="566"/>
      <c r="D51" s="567"/>
      <c r="E51" s="567"/>
    </row>
    <row r="52" spans="1:5" s="130" customFormat="1">
      <c r="A52" s="565"/>
      <c r="B52" s="565" t="s">
        <v>6</v>
      </c>
      <c r="C52" s="566">
        <v>5</v>
      </c>
      <c r="D52" s="654"/>
      <c r="E52" s="567">
        <f>C52*D52</f>
        <v>0</v>
      </c>
    </row>
    <row r="53" spans="1:5" s="145" customFormat="1" ht="12.75">
      <c r="A53" s="565"/>
      <c r="B53" s="565"/>
      <c r="C53" s="566"/>
      <c r="D53" s="567"/>
      <c r="E53" s="567"/>
    </row>
    <row r="54" spans="1:5" s="130" customFormat="1" ht="38.25">
      <c r="A54" s="565">
        <v>14</v>
      </c>
      <c r="B54" s="589" t="s">
        <v>269</v>
      </c>
      <c r="C54" s="566"/>
      <c r="D54" s="567"/>
      <c r="E54" s="567"/>
    </row>
    <row r="55" spans="1:5" s="130" customFormat="1">
      <c r="A55" s="565"/>
      <c r="B55" s="565" t="s">
        <v>270</v>
      </c>
      <c r="C55" s="566">
        <v>24</v>
      </c>
      <c r="D55" s="654"/>
      <c r="E55" s="567">
        <f>C55*D55</f>
        <v>0</v>
      </c>
    </row>
    <row r="56" spans="1:5" s="130" customFormat="1" ht="6" customHeight="1">
      <c r="A56" s="565"/>
      <c r="B56" s="565" t="s">
        <v>0</v>
      </c>
      <c r="C56" s="566"/>
      <c r="D56" s="567"/>
      <c r="E56" s="567"/>
    </row>
    <row r="57" spans="1:5" s="130" customFormat="1" ht="25.5">
      <c r="A57" s="565">
        <v>15</v>
      </c>
      <c r="B57" s="575" t="s">
        <v>271</v>
      </c>
      <c r="C57" s="566"/>
      <c r="D57" s="567"/>
      <c r="E57" s="567"/>
    </row>
    <row r="58" spans="1:5" s="130" customFormat="1">
      <c r="A58" s="565"/>
      <c r="B58" s="565" t="s">
        <v>270</v>
      </c>
      <c r="C58" s="566">
        <v>1</v>
      </c>
      <c r="D58" s="654"/>
      <c r="E58" s="567">
        <f>C58*D58</f>
        <v>0</v>
      </c>
    </row>
    <row r="59" spans="1:5" s="145" customFormat="1" ht="12.75">
      <c r="A59" s="565"/>
      <c r="B59" s="565"/>
      <c r="C59" s="566"/>
      <c r="D59" s="567"/>
      <c r="E59" s="567"/>
    </row>
    <row r="60" spans="1:5" s="130" customFormat="1" ht="25.5">
      <c r="A60" s="565">
        <v>16</v>
      </c>
      <c r="B60" s="575" t="s">
        <v>272</v>
      </c>
      <c r="C60" s="566"/>
      <c r="D60" s="567"/>
      <c r="E60" s="567"/>
    </row>
    <row r="61" spans="1:5" s="130" customFormat="1">
      <c r="A61" s="565"/>
      <c r="B61" s="565" t="s">
        <v>256</v>
      </c>
      <c r="C61" s="566">
        <v>5</v>
      </c>
      <c r="D61" s="654"/>
      <c r="E61" s="567">
        <f>C61*D61</f>
        <v>0</v>
      </c>
    </row>
    <row r="62" spans="1:5" s="145" customFormat="1" ht="12.75">
      <c r="A62" s="565"/>
      <c r="B62" s="565"/>
      <c r="C62" s="566"/>
      <c r="D62" s="567"/>
      <c r="E62" s="567"/>
    </row>
    <row r="63" spans="1:5" s="130" customFormat="1" ht="25.5">
      <c r="A63" s="573">
        <v>17</v>
      </c>
      <c r="B63" s="590" t="s">
        <v>273</v>
      </c>
      <c r="C63" s="581"/>
      <c r="D63" s="582"/>
      <c r="E63" s="582"/>
    </row>
    <row r="64" spans="1:5" s="130" customFormat="1">
      <c r="A64" s="573"/>
      <c r="B64" s="591" t="s">
        <v>709</v>
      </c>
      <c r="C64" s="581">
        <f>C10</f>
        <v>484</v>
      </c>
      <c r="D64" s="654"/>
      <c r="E64" s="567">
        <f>C64*D64</f>
        <v>0</v>
      </c>
    </row>
    <row r="65" spans="1:5" s="130" customFormat="1" ht="6.75" customHeight="1">
      <c r="A65" s="573"/>
      <c r="B65" s="591"/>
      <c r="C65" s="581"/>
      <c r="D65" s="592"/>
      <c r="E65" s="592"/>
    </row>
    <row r="66" spans="1:5" s="130" customFormat="1" ht="38.25">
      <c r="A66" s="579">
        <v>18</v>
      </c>
      <c r="B66" s="593" t="s">
        <v>274</v>
      </c>
      <c r="C66" s="574"/>
      <c r="D66" s="594"/>
      <c r="E66" s="594"/>
    </row>
    <row r="67" spans="1:5" s="130" customFormat="1">
      <c r="A67" s="579"/>
      <c r="B67" s="577" t="s">
        <v>6</v>
      </c>
      <c r="C67" s="595">
        <v>5</v>
      </c>
      <c r="D67" s="654"/>
      <c r="E67" s="567">
        <f>C67*D67</f>
        <v>0</v>
      </c>
    </row>
    <row r="68" spans="1:5" s="130" customFormat="1" ht="6" customHeight="1">
      <c r="A68" s="573"/>
      <c r="B68" s="573"/>
      <c r="C68" s="581"/>
      <c r="D68" s="582"/>
      <c r="E68" s="582"/>
    </row>
    <row r="69" spans="1:5" s="130" customFormat="1">
      <c r="A69" s="573">
        <v>19</v>
      </c>
      <c r="B69" s="589" t="s">
        <v>275</v>
      </c>
      <c r="C69" s="596"/>
      <c r="D69" s="597"/>
      <c r="E69" s="597"/>
    </row>
    <row r="70" spans="1:5" s="130" customFormat="1">
      <c r="A70" s="573"/>
      <c r="B70" s="591" t="s">
        <v>710</v>
      </c>
      <c r="C70" s="581">
        <f>C64</f>
        <v>484</v>
      </c>
      <c r="D70" s="654"/>
      <c r="E70" s="567">
        <f>C70*D70</f>
        <v>0</v>
      </c>
    </row>
    <row r="71" spans="1:5" s="130" customFormat="1" ht="9" customHeight="1">
      <c r="A71" s="573"/>
      <c r="B71" s="571"/>
      <c r="C71" s="571"/>
      <c r="D71" s="567"/>
      <c r="E71" s="567"/>
    </row>
    <row r="72" spans="1:5" s="130" customFormat="1" ht="38.25">
      <c r="A72" s="573">
        <v>20</v>
      </c>
      <c r="B72" s="598" t="s">
        <v>276</v>
      </c>
      <c r="C72" s="571"/>
      <c r="D72" s="567"/>
      <c r="E72" s="567"/>
    </row>
    <row r="73" spans="1:5" s="130" customFormat="1" ht="17.25" thickBot="1">
      <c r="A73" s="599"/>
      <c r="B73" s="600" t="s">
        <v>6</v>
      </c>
      <c r="C73" s="600">
        <v>1</v>
      </c>
      <c r="D73" s="654"/>
      <c r="E73" s="601">
        <f>C73*D73</f>
        <v>0</v>
      </c>
    </row>
    <row r="74" spans="1:5" s="130" customFormat="1">
      <c r="A74" s="563"/>
      <c r="B74" s="563" t="s">
        <v>277</v>
      </c>
      <c r="C74" s="564"/>
      <c r="D74" s="602"/>
      <c r="E74" s="602">
        <f>SUM(E9:E73)</f>
        <v>0</v>
      </c>
    </row>
    <row r="75" spans="1:5" s="130" customFormat="1">
      <c r="A75" s="563"/>
      <c r="B75" s="563"/>
      <c r="C75" s="564"/>
      <c r="D75" s="564"/>
      <c r="E75" s="564"/>
    </row>
    <row r="76" spans="1:5" s="130" customFormat="1">
      <c r="A76" s="563" t="s">
        <v>278</v>
      </c>
      <c r="B76" s="563" t="s">
        <v>245</v>
      </c>
      <c r="C76" s="566"/>
      <c r="D76" s="566"/>
      <c r="E76" s="566"/>
    </row>
    <row r="77" spans="1:5" s="130" customFormat="1" ht="11.25" customHeight="1">
      <c r="A77" s="565"/>
      <c r="B77" s="565"/>
      <c r="C77" s="566"/>
      <c r="D77" s="566"/>
      <c r="E77" s="566"/>
    </row>
    <row r="78" spans="1:5" s="130" customFormat="1">
      <c r="A78" s="603">
        <v>1</v>
      </c>
      <c r="B78" s="604" t="s">
        <v>279</v>
      </c>
      <c r="C78" s="572" t="s">
        <v>249</v>
      </c>
      <c r="D78" s="572" t="s">
        <v>250</v>
      </c>
      <c r="E78" s="572" t="s">
        <v>251</v>
      </c>
    </row>
    <row r="79" spans="1:5" s="142" customFormat="1" ht="9" customHeight="1">
      <c r="A79" s="605"/>
      <c r="B79" s="605"/>
      <c r="C79" s="606"/>
      <c r="D79" s="607"/>
      <c r="E79" s="606"/>
    </row>
    <row r="80" spans="1:5" s="142" customFormat="1">
      <c r="A80" s="608"/>
      <c r="B80" s="609" t="s">
        <v>280</v>
      </c>
      <c r="C80" s="606"/>
      <c r="D80" s="606"/>
      <c r="E80" s="606"/>
    </row>
    <row r="81" spans="1:5" s="144" customFormat="1" ht="25.5">
      <c r="A81" s="608"/>
      <c r="B81" s="610" t="s">
        <v>281</v>
      </c>
      <c r="C81" s="606"/>
      <c r="D81" s="606"/>
      <c r="E81" s="606"/>
    </row>
    <row r="82" spans="1:5" s="130" customFormat="1">
      <c r="A82" s="605" t="s">
        <v>540</v>
      </c>
      <c r="B82" s="605" t="s">
        <v>282</v>
      </c>
      <c r="C82" s="606">
        <v>428</v>
      </c>
      <c r="D82" s="655"/>
      <c r="E82" s="567">
        <f>C82*D82</f>
        <v>0</v>
      </c>
    </row>
    <row r="83" spans="1:5" s="147" customFormat="1" ht="6.75" customHeight="1">
      <c r="A83" s="605"/>
      <c r="B83" s="605"/>
      <c r="C83" s="606"/>
      <c r="D83" s="655"/>
      <c r="E83" s="611"/>
    </row>
    <row r="84" spans="1:5" s="145" customFormat="1" ht="12.75">
      <c r="A84" s="605"/>
      <c r="B84" s="609" t="s">
        <v>283</v>
      </c>
      <c r="C84" s="606"/>
      <c r="D84" s="655"/>
      <c r="E84" s="611"/>
    </row>
    <row r="85" spans="1:5" s="130" customFormat="1" ht="25.5">
      <c r="A85" s="605"/>
      <c r="B85" s="610" t="s">
        <v>284</v>
      </c>
      <c r="C85" s="606"/>
      <c r="D85" s="655"/>
      <c r="E85" s="611"/>
    </row>
    <row r="86" spans="1:5" s="130" customFormat="1">
      <c r="A86" s="605" t="s">
        <v>551</v>
      </c>
      <c r="B86" s="605" t="s">
        <v>282</v>
      </c>
      <c r="C86" s="606">
        <v>16</v>
      </c>
      <c r="D86" s="655"/>
      <c r="E86" s="567">
        <f>C86*D86</f>
        <v>0</v>
      </c>
    </row>
    <row r="87" spans="1:5" s="130" customFormat="1" ht="4.5" customHeight="1">
      <c r="A87" s="605"/>
      <c r="B87" s="605"/>
      <c r="C87" s="606"/>
      <c r="D87" s="655"/>
      <c r="E87" s="611"/>
    </row>
    <row r="88" spans="1:5" s="130" customFormat="1">
      <c r="A88" s="605"/>
      <c r="B88" s="609" t="s">
        <v>285</v>
      </c>
      <c r="C88" s="606"/>
      <c r="D88" s="655"/>
      <c r="E88" s="611"/>
    </row>
    <row r="89" spans="1:5" s="130" customFormat="1" ht="25.5">
      <c r="A89" s="605"/>
      <c r="B89" s="610" t="s">
        <v>286</v>
      </c>
      <c r="C89" s="606"/>
      <c r="D89" s="655"/>
      <c r="E89" s="611"/>
    </row>
    <row r="90" spans="1:5" s="148" customFormat="1">
      <c r="A90" s="605" t="s">
        <v>693</v>
      </c>
      <c r="B90" s="605" t="s">
        <v>282</v>
      </c>
      <c r="C90" s="606">
        <v>40</v>
      </c>
      <c r="D90" s="655"/>
      <c r="E90" s="567">
        <f>C90*D90</f>
        <v>0</v>
      </c>
    </row>
    <row r="91" spans="1:5" s="148" customFormat="1" ht="6.75" customHeight="1">
      <c r="A91" s="605"/>
      <c r="B91" s="605"/>
      <c r="C91" s="606"/>
      <c r="D91" s="655"/>
      <c r="E91" s="567"/>
    </row>
    <row r="92" spans="1:5" s="148" customFormat="1" ht="25.5">
      <c r="A92" s="605"/>
      <c r="B92" s="609" t="s">
        <v>287</v>
      </c>
      <c r="C92" s="606"/>
      <c r="D92" s="655"/>
      <c r="E92" s="611"/>
    </row>
    <row r="93" spans="1:5" s="148" customFormat="1">
      <c r="A93" s="612" t="s">
        <v>696</v>
      </c>
      <c r="B93" s="613" t="s">
        <v>6</v>
      </c>
      <c r="C93" s="614">
        <v>80</v>
      </c>
      <c r="D93" s="655"/>
      <c r="E93" s="567">
        <f>C93*D93</f>
        <v>0</v>
      </c>
    </row>
    <row r="94" spans="1:5" s="148" customFormat="1" ht="5.25" customHeight="1">
      <c r="A94" s="612"/>
      <c r="B94" s="613"/>
      <c r="C94" s="614"/>
      <c r="D94" s="655"/>
      <c r="E94" s="615"/>
    </row>
    <row r="95" spans="1:5" s="148" customFormat="1" ht="25.5">
      <c r="A95" s="612"/>
      <c r="B95" s="609" t="s">
        <v>288</v>
      </c>
      <c r="C95" s="614"/>
      <c r="D95" s="655"/>
      <c r="E95" s="615"/>
    </row>
    <row r="96" spans="1:5" s="149" customFormat="1">
      <c r="A96" s="612" t="s">
        <v>712</v>
      </c>
      <c r="B96" s="613" t="s">
        <v>6</v>
      </c>
      <c r="C96" s="614">
        <v>8</v>
      </c>
      <c r="D96" s="655"/>
      <c r="E96" s="567">
        <f>C96*D96</f>
        <v>0</v>
      </c>
    </row>
    <row r="97" spans="1:5" s="149" customFormat="1" ht="5.25" customHeight="1">
      <c r="A97" s="612"/>
      <c r="B97" s="613"/>
      <c r="C97" s="614"/>
      <c r="D97" s="655"/>
      <c r="E97" s="615"/>
    </row>
    <row r="98" spans="1:5" s="130" customFormat="1">
      <c r="A98" s="612"/>
      <c r="B98" s="613" t="s">
        <v>289</v>
      </c>
      <c r="C98" s="614" t="s">
        <v>0</v>
      </c>
      <c r="D98" s="655"/>
      <c r="E98" s="615"/>
    </row>
    <row r="99" spans="1:5" s="130" customFormat="1">
      <c r="A99" s="616" t="s">
        <v>713</v>
      </c>
      <c r="B99" s="613" t="s">
        <v>6</v>
      </c>
      <c r="C99" s="614">
        <v>4</v>
      </c>
      <c r="D99" s="655"/>
      <c r="E99" s="567">
        <f>C99*D99</f>
        <v>0</v>
      </c>
    </row>
    <row r="100" spans="1:5" s="130" customFormat="1" ht="8.25" customHeight="1">
      <c r="A100" s="617"/>
      <c r="B100" s="613"/>
      <c r="C100" s="614"/>
      <c r="D100" s="655"/>
      <c r="E100" s="567"/>
    </row>
    <row r="101" spans="1:5" s="130" customFormat="1" ht="39.75">
      <c r="A101" s="617"/>
      <c r="B101" s="612" t="s">
        <v>290</v>
      </c>
      <c r="C101" s="618"/>
      <c r="D101" s="655"/>
      <c r="E101" s="615"/>
    </row>
    <row r="102" spans="1:5" s="130" customFormat="1">
      <c r="A102" s="616" t="s">
        <v>714</v>
      </c>
      <c r="B102" s="613" t="s">
        <v>6</v>
      </c>
      <c r="C102" s="614">
        <v>16</v>
      </c>
      <c r="D102" s="655"/>
      <c r="E102" s="567">
        <f>C102*D102</f>
        <v>0</v>
      </c>
    </row>
    <row r="103" spans="1:5" s="130" customFormat="1" ht="7.5" customHeight="1">
      <c r="A103" s="617"/>
      <c r="B103" s="613"/>
      <c r="C103" s="614"/>
      <c r="D103" s="655"/>
      <c r="E103" s="615"/>
    </row>
    <row r="104" spans="1:5" s="130" customFormat="1" ht="39.75">
      <c r="A104" s="617"/>
      <c r="B104" s="612" t="s">
        <v>291</v>
      </c>
      <c r="C104" s="618"/>
      <c r="D104" s="655"/>
      <c r="E104" s="615"/>
    </row>
    <row r="105" spans="1:5" s="130" customFormat="1">
      <c r="A105" s="616" t="s">
        <v>715</v>
      </c>
      <c r="B105" s="613" t="s">
        <v>6</v>
      </c>
      <c r="C105" s="614">
        <v>4</v>
      </c>
      <c r="D105" s="655"/>
      <c r="E105" s="567">
        <f>C105*D105</f>
        <v>0</v>
      </c>
    </row>
    <row r="106" spans="1:5" s="130" customFormat="1" ht="7.5" customHeight="1">
      <c r="A106" s="617"/>
      <c r="B106" s="613"/>
      <c r="C106" s="614"/>
      <c r="D106" s="655"/>
      <c r="E106" s="615"/>
    </row>
    <row r="107" spans="1:5" s="145" customFormat="1" ht="18.75" customHeight="1">
      <c r="A107" s="563">
        <v>2</v>
      </c>
      <c r="B107" s="619" t="s">
        <v>292</v>
      </c>
      <c r="C107" s="620"/>
      <c r="D107" s="654"/>
      <c r="E107" s="567"/>
    </row>
    <row r="108" spans="1:5" s="148" customFormat="1">
      <c r="A108" s="563"/>
      <c r="B108" s="575" t="s">
        <v>293</v>
      </c>
      <c r="C108" s="620"/>
      <c r="D108" s="654"/>
      <c r="E108" s="567"/>
    </row>
    <row r="109" spans="1:5" s="148" customFormat="1" ht="25.5">
      <c r="A109" s="563"/>
      <c r="B109" s="575" t="s">
        <v>294</v>
      </c>
      <c r="C109" s="620"/>
      <c r="D109" s="654"/>
      <c r="E109" s="567"/>
    </row>
    <row r="110" spans="1:5" s="145" customFormat="1" ht="12.75">
      <c r="A110" s="605"/>
      <c r="B110" s="605"/>
      <c r="C110" s="606"/>
      <c r="D110" s="655"/>
      <c r="E110" s="611"/>
    </row>
    <row r="111" spans="1:5" s="148" customFormat="1">
      <c r="A111" s="621"/>
      <c r="B111" s="621" t="s">
        <v>295</v>
      </c>
      <c r="C111" s="618"/>
      <c r="D111" s="655"/>
      <c r="E111" s="615"/>
    </row>
    <row r="112" spans="1:5" s="148" customFormat="1">
      <c r="A112" s="621" t="s">
        <v>540</v>
      </c>
      <c r="B112" s="622" t="s">
        <v>6</v>
      </c>
      <c r="C112" s="614">
        <v>5</v>
      </c>
      <c r="D112" s="655"/>
      <c r="E112" s="567">
        <f>C112*D112</f>
        <v>0</v>
      </c>
    </row>
    <row r="113" spans="1:5" s="148" customFormat="1" ht="7.5" customHeight="1">
      <c r="A113" s="605"/>
      <c r="B113" s="605"/>
      <c r="C113" s="606"/>
      <c r="D113" s="655"/>
      <c r="E113" s="611"/>
    </row>
    <row r="114" spans="1:5" s="148" customFormat="1">
      <c r="A114" s="621"/>
      <c r="B114" s="621" t="s">
        <v>296</v>
      </c>
      <c r="C114" s="618"/>
      <c r="D114" s="655"/>
      <c r="E114" s="615"/>
    </row>
    <row r="115" spans="1:5" s="148" customFormat="1">
      <c r="A115" s="621" t="s">
        <v>551</v>
      </c>
      <c r="B115" s="622" t="s">
        <v>6</v>
      </c>
      <c r="C115" s="614">
        <v>1</v>
      </c>
      <c r="D115" s="655"/>
      <c r="E115" s="567">
        <f>C115*D115</f>
        <v>0</v>
      </c>
    </row>
    <row r="116" spans="1:5" s="148" customFormat="1" ht="9.75" customHeight="1">
      <c r="A116" s="621"/>
      <c r="B116" s="622"/>
      <c r="C116" s="614"/>
      <c r="D116" s="655"/>
      <c r="E116" s="615"/>
    </row>
    <row r="117" spans="1:5" s="148" customFormat="1">
      <c r="A117" s="612"/>
      <c r="B117" s="612" t="s">
        <v>297</v>
      </c>
      <c r="C117" s="618"/>
      <c r="D117" s="655"/>
      <c r="E117" s="615"/>
    </row>
    <row r="118" spans="1:5" s="148" customFormat="1">
      <c r="A118" s="612" t="s">
        <v>693</v>
      </c>
      <c r="B118" s="613" t="s">
        <v>6</v>
      </c>
      <c r="C118" s="614">
        <v>2</v>
      </c>
      <c r="D118" s="655"/>
      <c r="E118" s="567">
        <f>C118*D118</f>
        <v>0</v>
      </c>
    </row>
    <row r="119" spans="1:5" s="145" customFormat="1" ht="9.75" customHeight="1">
      <c r="A119" s="612"/>
      <c r="B119" s="613"/>
      <c r="C119" s="614"/>
      <c r="D119" s="655"/>
      <c r="E119" s="615"/>
    </row>
    <row r="120" spans="1:5" s="148" customFormat="1">
      <c r="A120" s="612"/>
      <c r="B120" s="612" t="s">
        <v>298</v>
      </c>
      <c r="C120" s="618"/>
      <c r="D120" s="655"/>
      <c r="E120" s="615"/>
    </row>
    <row r="121" spans="1:5" s="148" customFormat="1">
      <c r="A121" s="612" t="s">
        <v>696</v>
      </c>
      <c r="B121" s="613" t="s">
        <v>6</v>
      </c>
      <c r="C121" s="614">
        <v>1</v>
      </c>
      <c r="D121" s="655"/>
      <c r="E121" s="567">
        <f>C121*D121</f>
        <v>0</v>
      </c>
    </row>
    <row r="122" spans="1:5" s="145" customFormat="1" ht="12.75">
      <c r="A122" s="605"/>
      <c r="B122" s="605"/>
      <c r="C122" s="606"/>
      <c r="D122" s="655"/>
      <c r="E122" s="611"/>
    </row>
    <row r="123" spans="1:5" s="148" customFormat="1">
      <c r="A123" s="612"/>
      <c r="B123" s="612" t="s">
        <v>299</v>
      </c>
      <c r="C123" s="618"/>
      <c r="D123" s="655"/>
      <c r="E123" s="615"/>
    </row>
    <row r="124" spans="1:5" s="148" customFormat="1">
      <c r="A124" s="612"/>
      <c r="B124" s="613" t="s">
        <v>6</v>
      </c>
      <c r="C124" s="614">
        <v>5</v>
      </c>
      <c r="D124" s="655"/>
      <c r="E124" s="567">
        <f>C124*D124</f>
        <v>0</v>
      </c>
    </row>
    <row r="125" spans="1:5" s="145" customFormat="1" ht="12.75">
      <c r="A125" s="605"/>
      <c r="B125" s="605"/>
      <c r="C125" s="606"/>
      <c r="D125" s="655"/>
      <c r="E125" s="611"/>
    </row>
    <row r="126" spans="1:5" s="148" customFormat="1">
      <c r="A126" s="612"/>
      <c r="B126" s="612" t="s">
        <v>300</v>
      </c>
      <c r="C126" s="618"/>
      <c r="D126" s="655"/>
      <c r="E126" s="615"/>
    </row>
    <row r="127" spans="1:5" s="148" customFormat="1">
      <c r="A127" s="612"/>
      <c r="B127" s="613" t="s">
        <v>6</v>
      </c>
      <c r="C127" s="614">
        <v>5</v>
      </c>
      <c r="D127" s="655"/>
      <c r="E127" s="567">
        <f>C127*D127</f>
        <v>0</v>
      </c>
    </row>
    <row r="128" spans="1:5" s="145" customFormat="1" ht="12.75">
      <c r="A128" s="605"/>
      <c r="B128" s="605"/>
      <c r="C128" s="606"/>
      <c r="D128" s="655"/>
      <c r="E128" s="611"/>
    </row>
    <row r="129" spans="1:5" s="148" customFormat="1">
      <c r="A129" s="612"/>
      <c r="B129" s="612" t="s">
        <v>301</v>
      </c>
      <c r="C129" s="618"/>
      <c r="D129" s="655"/>
      <c r="E129" s="615"/>
    </row>
    <row r="130" spans="1:5" s="148" customFormat="1">
      <c r="A130" s="612"/>
      <c r="B130" s="613" t="s">
        <v>6</v>
      </c>
      <c r="C130" s="614">
        <v>1</v>
      </c>
      <c r="D130" s="655"/>
      <c r="E130" s="567">
        <f>C130*D130</f>
        <v>0</v>
      </c>
    </row>
    <row r="131" spans="1:5" s="145" customFormat="1" ht="12.75">
      <c r="A131" s="605"/>
      <c r="B131" s="605"/>
      <c r="C131" s="606"/>
      <c r="D131" s="655"/>
      <c r="E131" s="611"/>
    </row>
    <row r="132" spans="1:5" s="130" customFormat="1">
      <c r="A132" s="603">
        <v>3</v>
      </c>
      <c r="B132" s="604" t="s">
        <v>302</v>
      </c>
      <c r="C132" s="618"/>
      <c r="D132" s="655"/>
      <c r="E132" s="615"/>
    </row>
    <row r="133" spans="1:5" s="145" customFormat="1" ht="12.75">
      <c r="A133" s="605"/>
      <c r="B133" s="605"/>
      <c r="C133" s="606"/>
      <c r="D133" s="655"/>
      <c r="E133" s="611"/>
    </row>
    <row r="134" spans="1:5" s="130" customFormat="1" ht="25.5">
      <c r="A134" s="563"/>
      <c r="B134" s="623" t="s">
        <v>303</v>
      </c>
      <c r="C134" s="620"/>
      <c r="D134" s="654"/>
      <c r="E134" s="567"/>
    </row>
    <row r="135" spans="1:5" s="130" customFormat="1">
      <c r="A135" s="563"/>
      <c r="B135" s="565" t="s">
        <v>6</v>
      </c>
      <c r="C135" s="620">
        <v>11</v>
      </c>
      <c r="D135" s="655"/>
      <c r="E135" s="567">
        <f>C135*D135</f>
        <v>0</v>
      </c>
    </row>
    <row r="136" spans="1:5" s="145" customFormat="1" ht="12.75">
      <c r="A136" s="605"/>
      <c r="B136" s="605"/>
      <c r="C136" s="606"/>
      <c r="D136" s="655"/>
      <c r="E136" s="611"/>
    </row>
    <row r="137" spans="1:5" s="130" customFormat="1" ht="25.5">
      <c r="A137" s="565"/>
      <c r="B137" s="623" t="s">
        <v>304</v>
      </c>
      <c r="C137" s="620"/>
      <c r="D137" s="654"/>
      <c r="E137" s="567"/>
    </row>
    <row r="138" spans="1:5" s="130" customFormat="1">
      <c r="A138" s="565"/>
      <c r="B138" s="565" t="s">
        <v>6</v>
      </c>
      <c r="C138" s="620">
        <v>5</v>
      </c>
      <c r="D138" s="655"/>
      <c r="E138" s="567">
        <f>C138*D138</f>
        <v>0</v>
      </c>
    </row>
    <row r="139" spans="1:5" s="130" customFormat="1" ht="4.5" customHeight="1">
      <c r="A139" s="605"/>
      <c r="B139" s="605"/>
      <c r="C139" s="606"/>
      <c r="D139" s="655"/>
      <c r="E139" s="611"/>
    </row>
    <row r="140" spans="1:5" s="130" customFormat="1" ht="25.5">
      <c r="A140" s="565"/>
      <c r="B140" s="624" t="s">
        <v>305</v>
      </c>
      <c r="C140" s="620"/>
      <c r="D140" s="654"/>
      <c r="E140" s="567"/>
    </row>
    <row r="141" spans="1:5" s="130" customFormat="1">
      <c r="A141" s="565"/>
      <c r="B141" s="565" t="s">
        <v>6</v>
      </c>
      <c r="C141" s="620">
        <v>5</v>
      </c>
      <c r="D141" s="655"/>
      <c r="E141" s="567">
        <f>C141*D141</f>
        <v>0</v>
      </c>
    </row>
    <row r="142" spans="1:5" s="145" customFormat="1" ht="6" customHeight="1">
      <c r="A142" s="565"/>
      <c r="B142" s="565"/>
      <c r="C142" s="620"/>
      <c r="D142" s="655"/>
      <c r="E142" s="567"/>
    </row>
    <row r="143" spans="1:5" s="130" customFormat="1" ht="38.25">
      <c r="A143" s="565"/>
      <c r="B143" s="575" t="s">
        <v>306</v>
      </c>
      <c r="C143" s="620"/>
      <c r="D143" s="655"/>
      <c r="E143" s="567"/>
    </row>
    <row r="144" spans="1:5" s="130" customFormat="1">
      <c r="A144" s="565"/>
      <c r="B144" s="565" t="s">
        <v>6</v>
      </c>
      <c r="C144" s="620">
        <v>1</v>
      </c>
      <c r="D144" s="655"/>
      <c r="E144" s="567">
        <f>C144*D144</f>
        <v>0</v>
      </c>
    </row>
    <row r="145" spans="1:5" s="145" customFormat="1" ht="12.75">
      <c r="A145" s="605"/>
      <c r="B145" s="605"/>
      <c r="C145" s="606"/>
      <c r="D145" s="655"/>
      <c r="E145" s="611"/>
    </row>
    <row r="146" spans="1:5" s="130" customFormat="1">
      <c r="A146" s="625" t="s">
        <v>218</v>
      </c>
      <c r="B146" s="626" t="s">
        <v>307</v>
      </c>
      <c r="C146" s="620"/>
      <c r="D146" s="655"/>
      <c r="E146" s="567"/>
    </row>
    <row r="147" spans="1:5" s="145" customFormat="1" ht="6.75" customHeight="1">
      <c r="A147" s="612"/>
      <c r="B147" s="613"/>
      <c r="C147" s="614"/>
      <c r="D147" s="655"/>
      <c r="E147" s="615"/>
    </row>
    <row r="148" spans="1:5" s="130" customFormat="1" ht="52.5">
      <c r="A148" s="612"/>
      <c r="B148" s="627" t="s">
        <v>308</v>
      </c>
      <c r="C148" s="614"/>
      <c r="D148" s="655"/>
      <c r="E148" s="615"/>
    </row>
    <row r="149" spans="1:5" s="130" customFormat="1">
      <c r="A149" s="612"/>
      <c r="B149" s="613" t="s">
        <v>6</v>
      </c>
      <c r="C149" s="614">
        <v>1</v>
      </c>
      <c r="D149" s="655"/>
      <c r="E149" s="567">
        <f>C149*D149</f>
        <v>0</v>
      </c>
    </row>
    <row r="150" spans="1:5" s="130" customFormat="1" ht="7.5" customHeight="1">
      <c r="A150" s="612"/>
      <c r="B150" s="613"/>
      <c r="C150" s="614"/>
      <c r="D150" s="655"/>
      <c r="E150" s="567"/>
    </row>
    <row r="151" spans="1:5" s="130" customFormat="1">
      <c r="A151" s="565"/>
      <c r="B151" s="565" t="s">
        <v>309</v>
      </c>
      <c r="C151" s="620"/>
      <c r="D151" s="654"/>
      <c r="E151" s="567"/>
    </row>
    <row r="152" spans="1:5" s="130" customFormat="1">
      <c r="A152" s="565"/>
      <c r="B152" s="628" t="s">
        <v>711</v>
      </c>
      <c r="C152" s="566">
        <f>C82+C86+C90</f>
        <v>484</v>
      </c>
      <c r="D152" s="655"/>
      <c r="E152" s="567">
        <f>C152*D152</f>
        <v>0</v>
      </c>
    </row>
    <row r="153" spans="1:5" s="145" customFormat="1" ht="12.75">
      <c r="A153" s="605"/>
      <c r="B153" s="605"/>
      <c r="C153" s="606"/>
      <c r="D153" s="655"/>
      <c r="E153" s="611"/>
    </row>
    <row r="154" spans="1:5" s="130" customFormat="1">
      <c r="A154" s="565"/>
      <c r="B154" s="565" t="s">
        <v>310</v>
      </c>
      <c r="C154" s="620"/>
      <c r="D154" s="655"/>
      <c r="E154" s="567"/>
    </row>
    <row r="155" spans="1:5" s="130" customFormat="1">
      <c r="A155" s="565"/>
      <c r="B155" s="565" t="s">
        <v>6</v>
      </c>
      <c r="C155" s="620">
        <v>8</v>
      </c>
      <c r="D155" s="655"/>
      <c r="E155" s="567">
        <f>C155*D155</f>
        <v>0</v>
      </c>
    </row>
    <row r="156" spans="1:5" s="130" customFormat="1" ht="8.25" customHeight="1" thickBot="1">
      <c r="A156" s="629"/>
      <c r="B156" s="629"/>
      <c r="C156" s="630"/>
      <c r="D156" s="631"/>
      <c r="E156" s="632"/>
    </row>
    <row r="157" spans="1:5" s="130" customFormat="1">
      <c r="A157" s="633"/>
      <c r="B157" s="633" t="s">
        <v>311</v>
      </c>
      <c r="C157" s="634"/>
      <c r="D157" s="635"/>
      <c r="E157" s="635">
        <f>SUM(E79:E156)</f>
        <v>0</v>
      </c>
    </row>
    <row r="158" spans="1:5">
      <c r="E158" s="638" t="s">
        <v>0</v>
      </c>
    </row>
    <row r="159" spans="1:5">
      <c r="E159" s="638" t="s">
        <v>0</v>
      </c>
    </row>
    <row r="160" spans="1:5" s="151" customFormat="1">
      <c r="A160" s="639"/>
      <c r="B160" s="640"/>
      <c r="C160" s="641"/>
      <c r="D160" s="641"/>
      <c r="E160" s="638" t="s">
        <v>0</v>
      </c>
    </row>
    <row r="161" spans="1:5" s="152" customFormat="1">
      <c r="A161" s="642"/>
      <c r="B161" s="643"/>
      <c r="C161" s="644"/>
      <c r="D161" s="645"/>
      <c r="E161" s="645"/>
    </row>
    <row r="162" spans="1:5" s="152" customFormat="1">
      <c r="A162" s="642"/>
      <c r="B162" s="642"/>
      <c r="C162" s="644"/>
      <c r="D162" s="646"/>
      <c r="E162" s="645"/>
    </row>
    <row r="163" spans="1:5" s="152" customFormat="1">
      <c r="A163" s="642"/>
      <c r="B163" s="643"/>
      <c r="C163" s="644"/>
      <c r="D163" s="645"/>
      <c r="E163" s="645"/>
    </row>
    <row r="164" spans="1:5" s="152" customFormat="1">
      <c r="A164" s="642"/>
      <c r="B164" s="642"/>
      <c r="C164" s="644"/>
      <c r="D164" s="646"/>
      <c r="E164" s="645"/>
    </row>
    <row r="165" spans="1:5">
      <c r="A165" s="647"/>
      <c r="B165" s="648"/>
      <c r="C165" s="649"/>
      <c r="D165" s="649"/>
      <c r="E165" s="649"/>
    </row>
    <row r="166" spans="1:5">
      <c r="A166" s="650"/>
      <c r="B166" s="650"/>
      <c r="C166" s="649"/>
      <c r="D166" s="651"/>
      <c r="E166" s="649"/>
    </row>
    <row r="167" spans="1:5" s="151" customFormat="1">
      <c r="A167" s="639"/>
      <c r="B167" s="640"/>
      <c r="C167" s="641"/>
      <c r="D167" s="641"/>
      <c r="E167" s="641"/>
    </row>
    <row r="168" spans="1:5">
      <c r="B168" s="652"/>
      <c r="C168" s="653"/>
    </row>
    <row r="169" spans="1:5">
      <c r="C169" s="653"/>
    </row>
    <row r="170" spans="1:5">
      <c r="C170" s="653"/>
    </row>
  </sheetData>
  <sheetProtection password="DD5D" sheet="1" objects="1" scenarios="1"/>
  <pageMargins left="0.78740157480314965" right="0.35433070866141736" top="0.55118110236220474" bottom="0.55118110236220474" header="0.31496062992125984" footer="0.31496062992125984"/>
  <pageSetup paperSize="9" orientation="portrait" r:id="rId1"/>
  <headerFooter>
    <oddFooter>&amp;A&amp;RPage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V119"/>
  <sheetViews>
    <sheetView zoomScale="105" zoomScaleNormal="105" zoomScaleSheetLayoutView="100" workbookViewId="0">
      <selection activeCell="L48" sqref="L48"/>
    </sheetView>
  </sheetViews>
  <sheetFormatPr defaultColWidth="8.85546875" defaultRowHeight="12.75"/>
  <cols>
    <col min="1" max="1" width="4.140625" style="656" bestFit="1" customWidth="1"/>
    <col min="2" max="2" width="45.5703125" style="692" customWidth="1"/>
    <col min="3" max="3" width="8.7109375" style="314" customWidth="1"/>
    <col min="4" max="4" width="9.140625" style="658" bestFit="1" customWidth="1"/>
    <col min="5" max="5" width="11.85546875" style="659" customWidth="1"/>
    <col min="6" max="6" width="10.7109375" style="659" bestFit="1" customWidth="1"/>
    <col min="7" max="16384" width="8.85546875" style="128"/>
  </cols>
  <sheetData>
    <row r="1" spans="1:6" ht="15.75">
      <c r="B1" s="657" t="s">
        <v>313</v>
      </c>
      <c r="C1" s="323"/>
    </row>
    <row r="2" spans="1:6" ht="15.75">
      <c r="B2" s="657"/>
      <c r="C2" s="323"/>
    </row>
    <row r="3" spans="1:6" ht="15.75">
      <c r="B3" s="986" t="s">
        <v>151</v>
      </c>
      <c r="C3" s="987"/>
    </row>
    <row r="4" spans="1:6">
      <c r="B4" s="660"/>
      <c r="C4" s="661"/>
    </row>
    <row r="5" spans="1:6">
      <c r="B5" s="662" t="s">
        <v>318</v>
      </c>
      <c r="C5" s="661"/>
    </row>
    <row r="6" spans="1:6">
      <c r="B6" s="662" t="s">
        <v>319</v>
      </c>
      <c r="C6" s="661"/>
    </row>
    <row r="7" spans="1:6">
      <c r="B7" s="663"/>
      <c r="C7" s="659"/>
    </row>
    <row r="8" spans="1:6">
      <c r="A8" s="664" t="s">
        <v>716</v>
      </c>
      <c r="B8" s="665" t="s">
        <v>152</v>
      </c>
      <c r="C8" s="315"/>
    </row>
    <row r="9" spans="1:6">
      <c r="A9" s="666" t="s">
        <v>167</v>
      </c>
      <c r="B9" s="667" t="s">
        <v>5</v>
      </c>
      <c r="C9" s="668"/>
      <c r="F9" s="668">
        <f>F37</f>
        <v>0</v>
      </c>
    </row>
    <row r="10" spans="1:6">
      <c r="A10" s="666" t="s">
        <v>174</v>
      </c>
      <c r="B10" s="667" t="s">
        <v>9</v>
      </c>
      <c r="C10" s="668"/>
      <c r="F10" s="668">
        <f>F52</f>
        <v>0</v>
      </c>
    </row>
    <row r="11" spans="1:6">
      <c r="A11" s="666" t="s">
        <v>185</v>
      </c>
      <c r="B11" s="667" t="s">
        <v>153</v>
      </c>
      <c r="C11" s="668"/>
      <c r="F11" s="668">
        <f>F70</f>
        <v>0</v>
      </c>
    </row>
    <row r="12" spans="1:6">
      <c r="A12" s="666" t="s">
        <v>200</v>
      </c>
      <c r="B12" s="667" t="s">
        <v>154</v>
      </c>
      <c r="C12" s="668"/>
      <c r="D12" s="668"/>
      <c r="E12" s="668"/>
      <c r="F12" s="668">
        <f>F78</f>
        <v>0</v>
      </c>
    </row>
    <row r="13" spans="1:6">
      <c r="A13" s="666"/>
      <c r="B13" s="669" t="s">
        <v>155</v>
      </c>
      <c r="C13" s="670"/>
      <c r="D13" s="670"/>
      <c r="E13" s="670"/>
      <c r="F13" s="670">
        <f>SUM(F9:F12)</f>
        <v>0</v>
      </c>
    </row>
    <row r="14" spans="1:6">
      <c r="A14" s="666"/>
      <c r="B14" s="667"/>
      <c r="C14" s="659"/>
      <c r="D14" s="659"/>
    </row>
    <row r="15" spans="1:6">
      <c r="A15" s="664" t="s">
        <v>717</v>
      </c>
      <c r="B15" s="665" t="s">
        <v>156</v>
      </c>
      <c r="C15" s="659"/>
      <c r="D15" s="659"/>
    </row>
    <row r="16" spans="1:6">
      <c r="A16" s="666" t="s">
        <v>174</v>
      </c>
      <c r="B16" s="667" t="s">
        <v>157</v>
      </c>
      <c r="C16" s="668"/>
      <c r="D16" s="668"/>
      <c r="E16" s="668"/>
      <c r="F16" s="668">
        <f>F94</f>
        <v>0</v>
      </c>
    </row>
    <row r="17" spans="1:256">
      <c r="A17" s="666" t="s">
        <v>185</v>
      </c>
      <c r="B17" s="667" t="s">
        <v>158</v>
      </c>
      <c r="C17" s="668"/>
      <c r="D17" s="668"/>
      <c r="E17" s="668"/>
      <c r="F17" s="668">
        <f>F103</f>
        <v>0</v>
      </c>
    </row>
    <row r="18" spans="1:256">
      <c r="A18" s="666" t="s">
        <v>200</v>
      </c>
      <c r="B18" s="667" t="s">
        <v>159</v>
      </c>
      <c r="C18" s="668"/>
      <c r="D18" s="668"/>
      <c r="E18" s="668"/>
      <c r="F18" s="668">
        <f>F112</f>
        <v>0</v>
      </c>
    </row>
    <row r="19" spans="1:256">
      <c r="A19" s="666" t="s">
        <v>218</v>
      </c>
      <c r="B19" s="667" t="s">
        <v>160</v>
      </c>
      <c r="C19" s="668"/>
      <c r="D19" s="668"/>
      <c r="E19" s="668"/>
      <c r="F19" s="668">
        <f>F119</f>
        <v>0</v>
      </c>
    </row>
    <row r="20" spans="1:256">
      <c r="B20" s="669" t="s">
        <v>161</v>
      </c>
      <c r="C20" s="670"/>
      <c r="D20" s="670"/>
      <c r="E20" s="670"/>
      <c r="F20" s="670">
        <f>SUM(F16:F19)</f>
        <v>0</v>
      </c>
    </row>
    <row r="24" spans="1:256">
      <c r="A24" s="664" t="s">
        <v>716</v>
      </c>
      <c r="B24" s="671" t="s">
        <v>152</v>
      </c>
    </row>
    <row r="25" spans="1:256">
      <c r="B25" s="672"/>
    </row>
    <row r="26" spans="1:256">
      <c r="B26" s="673" t="s">
        <v>162</v>
      </c>
    </row>
    <row r="27" spans="1:256" ht="77.25" customHeight="1">
      <c r="B27" s="988" t="s">
        <v>163</v>
      </c>
      <c r="C27" s="989"/>
      <c r="D27" s="989"/>
      <c r="E27" s="989"/>
      <c r="F27" s="985"/>
    </row>
    <row r="28" spans="1:256">
      <c r="B28" s="673"/>
    </row>
    <row r="29" spans="1:256" s="127" customFormat="1">
      <c r="A29" s="674"/>
      <c r="B29" s="675"/>
      <c r="C29" s="676" t="s">
        <v>2</v>
      </c>
      <c r="D29" s="316" t="s">
        <v>164</v>
      </c>
      <c r="E29" s="676" t="s">
        <v>165</v>
      </c>
      <c r="F29" s="677" t="s">
        <v>166</v>
      </c>
      <c r="IK29" s="129"/>
      <c r="IL29" s="129"/>
      <c r="IM29" s="129"/>
      <c r="IN29" s="129"/>
      <c r="IO29" s="129"/>
      <c r="IP29" s="129"/>
      <c r="IQ29" s="129"/>
      <c r="IR29" s="129"/>
      <c r="IS29" s="128"/>
      <c r="IT29" s="128"/>
      <c r="IU29" s="128"/>
      <c r="IV29" s="128"/>
    </row>
    <row r="30" spans="1:256" s="127" customFormat="1">
      <c r="A30" s="678"/>
      <c r="B30" s="679"/>
      <c r="C30" s="680"/>
      <c r="D30" s="319"/>
      <c r="E30" s="680"/>
      <c r="F30" s="681"/>
      <c r="IK30" s="129"/>
      <c r="IL30" s="129"/>
      <c r="IM30" s="129"/>
      <c r="IN30" s="129"/>
      <c r="IO30" s="129"/>
      <c r="IP30" s="129"/>
      <c r="IQ30" s="129"/>
      <c r="IR30" s="129"/>
      <c r="IS30" s="128"/>
      <c r="IT30" s="128"/>
      <c r="IU30" s="128"/>
      <c r="IV30" s="128"/>
    </row>
    <row r="31" spans="1:256" s="127" customFormat="1">
      <c r="A31" s="682" t="s">
        <v>167</v>
      </c>
      <c r="B31" s="682" t="s">
        <v>168</v>
      </c>
      <c r="C31" s="682"/>
      <c r="D31" s="682"/>
      <c r="E31" s="682"/>
      <c r="F31" s="682"/>
      <c r="IK31" s="129"/>
      <c r="IL31" s="129"/>
      <c r="IM31" s="129"/>
      <c r="IN31" s="129"/>
      <c r="IO31" s="129"/>
      <c r="IP31" s="129"/>
      <c r="IQ31" s="129"/>
      <c r="IR31" s="129"/>
      <c r="IS31" s="128"/>
      <c r="IT31" s="128"/>
      <c r="IU31" s="128"/>
      <c r="IV31" s="128"/>
    </row>
    <row r="32" spans="1:256" s="127" customFormat="1">
      <c r="A32" s="683"/>
      <c r="B32" s="672"/>
      <c r="C32" s="684"/>
      <c r="D32" s="685"/>
      <c r="E32" s="686"/>
      <c r="F32" s="681"/>
      <c r="IK32" s="129"/>
      <c r="IL32" s="129"/>
      <c r="IM32" s="129"/>
      <c r="IN32" s="129"/>
      <c r="IO32" s="129"/>
      <c r="IP32" s="129"/>
      <c r="IQ32" s="129"/>
      <c r="IR32" s="129"/>
      <c r="IS32" s="128"/>
      <c r="IT32" s="128"/>
      <c r="IU32" s="128"/>
      <c r="IV32" s="128"/>
    </row>
    <row r="33" spans="1:256" s="127" customFormat="1" ht="25.5">
      <c r="A33" s="683" t="s">
        <v>169</v>
      </c>
      <c r="B33" s="687" t="s">
        <v>170</v>
      </c>
      <c r="C33" s="688" t="s">
        <v>6</v>
      </c>
      <c r="D33" s="689">
        <v>4</v>
      </c>
      <c r="E33" s="776"/>
      <c r="F33" s="690">
        <f>E33*D33</f>
        <v>0</v>
      </c>
      <c r="IK33" s="129"/>
      <c r="IL33" s="129"/>
      <c r="IM33" s="129"/>
      <c r="IN33" s="129"/>
      <c r="IO33" s="129"/>
      <c r="IP33" s="129"/>
      <c r="IQ33" s="129"/>
      <c r="IR33" s="129"/>
      <c r="IS33" s="128"/>
      <c r="IT33" s="128"/>
      <c r="IU33" s="128"/>
      <c r="IV33" s="128"/>
    </row>
    <row r="34" spans="1:256" s="127" customFormat="1">
      <c r="A34" s="683"/>
      <c r="B34" s="687"/>
      <c r="C34" s="684"/>
      <c r="D34" s="691"/>
      <c r="E34" s="776"/>
      <c r="F34" s="690"/>
      <c r="IK34" s="129"/>
      <c r="IL34" s="129"/>
      <c r="IM34" s="129"/>
      <c r="IN34" s="129"/>
      <c r="IO34" s="129"/>
      <c r="IP34" s="129"/>
      <c r="IQ34" s="129"/>
      <c r="IR34" s="129"/>
      <c r="IS34" s="128"/>
      <c r="IT34" s="128"/>
      <c r="IU34" s="128"/>
      <c r="IV34" s="128"/>
    </row>
    <row r="35" spans="1:256" s="127" customFormat="1" ht="25.5">
      <c r="A35" s="683" t="s">
        <v>171</v>
      </c>
      <c r="B35" s="687" t="s">
        <v>172</v>
      </c>
      <c r="C35" s="688" t="s">
        <v>6</v>
      </c>
      <c r="D35" s="689">
        <v>4</v>
      </c>
      <c r="E35" s="776"/>
      <c r="F35" s="690">
        <f>E35*D35</f>
        <v>0</v>
      </c>
      <c r="IK35" s="129"/>
      <c r="IL35" s="129"/>
      <c r="IM35" s="129"/>
      <c r="IN35" s="129"/>
      <c r="IO35" s="129"/>
      <c r="IP35" s="129"/>
      <c r="IQ35" s="129"/>
      <c r="IR35" s="129"/>
      <c r="IS35" s="128"/>
      <c r="IT35" s="128"/>
      <c r="IU35" s="128"/>
      <c r="IV35" s="128"/>
    </row>
    <row r="36" spans="1:256">
      <c r="C36" s="688"/>
      <c r="D36" s="689"/>
      <c r="E36" s="693"/>
      <c r="F36" s="693"/>
    </row>
    <row r="37" spans="1:256">
      <c r="A37" s="694"/>
      <c r="B37" s="695" t="s">
        <v>173</v>
      </c>
      <c r="C37" s="696"/>
      <c r="D37" s="697"/>
      <c r="E37" s="698"/>
      <c r="F37" s="699">
        <f>SUM(F33:F35)</f>
        <v>0</v>
      </c>
    </row>
    <row r="38" spans="1:256">
      <c r="A38" s="700"/>
      <c r="B38" s="701"/>
      <c r="C38" s="702"/>
      <c r="D38" s="703"/>
      <c r="E38" s="704"/>
      <c r="F38" s="705"/>
    </row>
    <row r="39" spans="1:256">
      <c r="B39" s="701"/>
      <c r="C39" s="684"/>
      <c r="D39" s="706"/>
      <c r="E39" s="706"/>
      <c r="F39" s="706"/>
    </row>
    <row r="40" spans="1:256">
      <c r="A40" s="707" t="s">
        <v>174</v>
      </c>
      <c r="B40" s="708" t="s">
        <v>9</v>
      </c>
      <c r="C40" s="709"/>
      <c r="D40" s="710"/>
      <c r="E40" s="711"/>
      <c r="F40" s="712"/>
    </row>
    <row r="41" spans="1:256">
      <c r="A41" s="683"/>
      <c r="B41" s="673"/>
      <c r="C41" s="684"/>
      <c r="D41" s="713"/>
    </row>
    <row r="42" spans="1:256" ht="25.5" customHeight="1">
      <c r="B42" s="984" t="s">
        <v>175</v>
      </c>
      <c r="C42" s="985"/>
      <c r="D42" s="985"/>
      <c r="E42" s="985"/>
      <c r="F42" s="985"/>
    </row>
    <row r="43" spans="1:256">
      <c r="A43" s="683"/>
      <c r="B43" s="673"/>
      <c r="C43" s="684"/>
      <c r="D43" s="713"/>
    </row>
    <row r="44" spans="1:256" ht="38.25">
      <c r="A44" s="683" t="s">
        <v>176</v>
      </c>
      <c r="B44" s="673" t="s">
        <v>177</v>
      </c>
      <c r="C44" s="714" t="s">
        <v>10</v>
      </c>
      <c r="D44" s="706">
        <f>4*86.25</f>
        <v>345</v>
      </c>
      <c r="E44" s="777"/>
      <c r="F44" s="715">
        <f>D44*E44</f>
        <v>0</v>
      </c>
    </row>
    <row r="45" spans="1:256">
      <c r="A45" s="683"/>
      <c r="B45" s="673"/>
      <c r="C45" s="714"/>
      <c r="D45" s="706"/>
      <c r="E45" s="777"/>
      <c r="F45" s="715"/>
    </row>
    <row r="46" spans="1:256">
      <c r="A46" s="683" t="s">
        <v>178</v>
      </c>
      <c r="B46" s="673" t="s">
        <v>179</v>
      </c>
      <c r="C46" s="714" t="s">
        <v>8</v>
      </c>
      <c r="D46" s="706">
        <f>4*72.6</f>
        <v>290.39999999999998</v>
      </c>
      <c r="E46" s="777"/>
      <c r="F46" s="715">
        <f>D46*E46</f>
        <v>0</v>
      </c>
    </row>
    <row r="47" spans="1:256">
      <c r="A47" s="683"/>
      <c r="B47" s="673"/>
      <c r="C47" s="714"/>
      <c r="D47" s="706"/>
      <c r="E47" s="777"/>
      <c r="F47" s="715"/>
    </row>
    <row r="48" spans="1:256" ht="25.5">
      <c r="A48" s="683" t="s">
        <v>180</v>
      </c>
      <c r="B48" s="673" t="s">
        <v>181</v>
      </c>
      <c r="C48" s="714" t="s">
        <v>10</v>
      </c>
      <c r="D48" s="706">
        <f>4*45.195</f>
        <v>180.78</v>
      </c>
      <c r="E48" s="777"/>
      <c r="F48" s="715">
        <f>D48*E48</f>
        <v>0</v>
      </c>
    </row>
    <row r="49" spans="1:6">
      <c r="A49" s="683"/>
      <c r="B49" s="673"/>
      <c r="C49" s="714"/>
      <c r="D49" s="706"/>
      <c r="E49" s="777"/>
      <c r="F49" s="715"/>
    </row>
    <row r="50" spans="1:6" ht="25.5">
      <c r="A50" s="683" t="s">
        <v>182</v>
      </c>
      <c r="B50" s="673" t="s">
        <v>183</v>
      </c>
      <c r="C50" s="714" t="s">
        <v>10</v>
      </c>
      <c r="D50" s="706">
        <f>4*8.75</f>
        <v>35</v>
      </c>
      <c r="E50" s="777"/>
      <c r="F50" s="715">
        <f>E50*D50</f>
        <v>0</v>
      </c>
    </row>
    <row r="51" spans="1:6">
      <c r="A51" s="683"/>
      <c r="B51" s="673"/>
      <c r="C51" s="714"/>
      <c r="D51" s="706"/>
      <c r="E51" s="715"/>
      <c r="F51" s="715"/>
    </row>
    <row r="52" spans="1:6">
      <c r="A52" s="716"/>
      <c r="B52" s="717" t="s">
        <v>184</v>
      </c>
      <c r="C52" s="718"/>
      <c r="D52" s="719"/>
      <c r="E52" s="720"/>
      <c r="F52" s="721">
        <f>SUM(F44:F51)</f>
        <v>0</v>
      </c>
    </row>
    <row r="53" spans="1:6">
      <c r="A53" s="683"/>
      <c r="B53" s="673"/>
      <c r="C53" s="714"/>
      <c r="D53" s="713"/>
    </row>
    <row r="54" spans="1:6">
      <c r="A54" s="707" t="s">
        <v>185</v>
      </c>
      <c r="B54" s="708" t="s">
        <v>153</v>
      </c>
      <c r="C54" s="722"/>
      <c r="D54" s="710"/>
      <c r="E54" s="711"/>
      <c r="F54" s="712"/>
    </row>
    <row r="55" spans="1:6">
      <c r="A55" s="683"/>
      <c r="B55" s="673"/>
      <c r="C55" s="714"/>
      <c r="D55" s="713"/>
    </row>
    <row r="56" spans="1:6" ht="25.5" customHeight="1">
      <c r="A56" s="683"/>
      <c r="B56" s="984" t="s">
        <v>186</v>
      </c>
      <c r="C56" s="985"/>
      <c r="D56" s="985"/>
      <c r="E56" s="985"/>
      <c r="F56" s="985"/>
    </row>
    <row r="57" spans="1:6">
      <c r="A57" s="683"/>
      <c r="B57" s="672"/>
      <c r="C57" s="714"/>
      <c r="D57" s="713"/>
    </row>
    <row r="58" spans="1:6" ht="25.5">
      <c r="A58" s="683" t="s">
        <v>187</v>
      </c>
      <c r="B58" s="673" t="s">
        <v>188</v>
      </c>
      <c r="C58" s="684" t="s">
        <v>10</v>
      </c>
      <c r="D58" s="723">
        <f>4*8.85</f>
        <v>35.4</v>
      </c>
      <c r="E58" s="777"/>
      <c r="F58" s="715">
        <f>D58*E58</f>
        <v>0</v>
      </c>
    </row>
    <row r="59" spans="1:6">
      <c r="A59" s="683"/>
      <c r="B59" s="673"/>
      <c r="C59" s="684"/>
      <c r="D59" s="723"/>
      <c r="E59" s="777"/>
      <c r="F59" s="715"/>
    </row>
    <row r="60" spans="1:6" ht="76.5">
      <c r="A60" s="656" t="s">
        <v>189</v>
      </c>
      <c r="B60" s="724" t="s">
        <v>190</v>
      </c>
      <c r="C60" s="714" t="s">
        <v>10</v>
      </c>
      <c r="D60" s="723">
        <f>4*5.3775</f>
        <v>21.51</v>
      </c>
      <c r="E60" s="777"/>
      <c r="F60" s="715">
        <f>D60*E60</f>
        <v>0</v>
      </c>
    </row>
    <row r="61" spans="1:6">
      <c r="B61" s="659"/>
      <c r="C61" s="684"/>
      <c r="D61" s="706"/>
      <c r="E61" s="777"/>
      <c r="F61" s="715"/>
    </row>
    <row r="62" spans="1:6" ht="63.75">
      <c r="A62" s="656" t="s">
        <v>191</v>
      </c>
      <c r="B62" s="724" t="s">
        <v>192</v>
      </c>
      <c r="C62" s="714" t="s">
        <v>10</v>
      </c>
      <c r="D62" s="723">
        <f>4*9.7</f>
        <v>38.799999999999997</v>
      </c>
      <c r="E62" s="777"/>
      <c r="F62" s="715">
        <f>D62*E62</f>
        <v>0</v>
      </c>
    </row>
    <row r="63" spans="1:6">
      <c r="B63" s="659"/>
      <c r="C63" s="684"/>
      <c r="D63" s="706"/>
      <c r="E63" s="777"/>
      <c r="F63" s="715"/>
    </row>
    <row r="64" spans="1:6" ht="76.5">
      <c r="A64" s="656" t="s">
        <v>193</v>
      </c>
      <c r="B64" s="724" t="s">
        <v>194</v>
      </c>
      <c r="C64" s="714" t="s">
        <v>10</v>
      </c>
      <c r="D64" s="723">
        <f>4*5.625</f>
        <v>22.5</v>
      </c>
      <c r="E64" s="777"/>
      <c r="F64" s="715">
        <f>D64*E64</f>
        <v>0</v>
      </c>
    </row>
    <row r="65" spans="1:6">
      <c r="B65" s="659"/>
      <c r="C65" s="684"/>
      <c r="D65" s="706"/>
      <c r="E65" s="777"/>
      <c r="F65" s="715"/>
    </row>
    <row r="66" spans="1:6">
      <c r="A66" s="656" t="s">
        <v>195</v>
      </c>
      <c r="B66" s="724" t="s">
        <v>196</v>
      </c>
      <c r="C66" s="714" t="s">
        <v>92</v>
      </c>
      <c r="D66" s="723">
        <f>4*1192.88</f>
        <v>4771.5200000000004</v>
      </c>
      <c r="E66" s="777"/>
      <c r="F66" s="715">
        <f>D66*E66</f>
        <v>0</v>
      </c>
    </row>
    <row r="67" spans="1:6">
      <c r="B67" s="659"/>
      <c r="C67" s="684"/>
      <c r="D67" s="706"/>
      <c r="E67" s="777"/>
      <c r="F67" s="715"/>
    </row>
    <row r="68" spans="1:6">
      <c r="A68" s="656" t="s">
        <v>197</v>
      </c>
      <c r="B68" s="724" t="s">
        <v>198</v>
      </c>
      <c r="C68" s="714" t="s">
        <v>92</v>
      </c>
      <c r="D68" s="723">
        <f>4*428.24</f>
        <v>1712.96</v>
      </c>
      <c r="E68" s="777"/>
      <c r="F68" s="715">
        <f>D68*E68</f>
        <v>0</v>
      </c>
    </row>
    <row r="69" spans="1:6">
      <c r="B69" s="724"/>
      <c r="C69" s="714"/>
      <c r="D69" s="725"/>
      <c r="E69" s="715"/>
      <c r="F69" s="715"/>
    </row>
    <row r="70" spans="1:6">
      <c r="A70" s="694"/>
      <c r="B70" s="695" t="s">
        <v>199</v>
      </c>
      <c r="C70" s="696"/>
      <c r="D70" s="719"/>
      <c r="E70" s="720"/>
      <c r="F70" s="721">
        <f>SUM(F58:F69)</f>
        <v>0</v>
      </c>
    </row>
    <row r="71" spans="1:6">
      <c r="B71" s="659"/>
      <c r="C71" s="684"/>
      <c r="D71" s="713"/>
    </row>
    <row r="72" spans="1:6">
      <c r="A72" s="726" t="s">
        <v>200</v>
      </c>
      <c r="B72" s="708" t="s">
        <v>154</v>
      </c>
      <c r="C72" s="709"/>
      <c r="D72" s="710"/>
      <c r="E72" s="711"/>
      <c r="F72" s="712"/>
    </row>
    <row r="73" spans="1:6">
      <c r="B73" s="659"/>
      <c r="C73" s="684"/>
      <c r="D73" s="713"/>
    </row>
    <row r="74" spans="1:6">
      <c r="A74" s="656" t="s">
        <v>201</v>
      </c>
      <c r="B74" s="724" t="s">
        <v>202</v>
      </c>
      <c r="C74" s="714" t="s">
        <v>8</v>
      </c>
      <c r="D74" s="723">
        <f>4*20.6</f>
        <v>82.4</v>
      </c>
      <c r="E74" s="777"/>
      <c r="F74" s="715">
        <f t="shared" ref="F74:F76" si="0">D74*E74</f>
        <v>0</v>
      </c>
    </row>
    <row r="75" spans="1:6">
      <c r="C75" s="684"/>
      <c r="D75" s="723"/>
      <c r="E75" s="777"/>
      <c r="F75" s="715"/>
    </row>
    <row r="76" spans="1:6">
      <c r="A76" s="656" t="s">
        <v>203</v>
      </c>
      <c r="B76" s="673" t="s">
        <v>204</v>
      </c>
      <c r="C76" s="714" t="s">
        <v>8</v>
      </c>
      <c r="D76" s="723">
        <f>4*56.22</f>
        <v>224.88</v>
      </c>
      <c r="E76" s="777"/>
      <c r="F76" s="715">
        <f t="shared" si="0"/>
        <v>0</v>
      </c>
    </row>
    <row r="77" spans="1:6">
      <c r="B77" s="724"/>
      <c r="C77" s="714"/>
      <c r="D77" s="723"/>
      <c r="E77" s="715"/>
      <c r="F77" s="715"/>
    </row>
    <row r="78" spans="1:6">
      <c r="A78" s="727"/>
      <c r="B78" s="717" t="s">
        <v>205</v>
      </c>
      <c r="C78" s="696"/>
      <c r="D78" s="728"/>
      <c r="E78" s="720"/>
      <c r="F78" s="721">
        <f>SUM(F74:F77)</f>
        <v>0</v>
      </c>
    </row>
    <row r="79" spans="1:6">
      <c r="B79" s="659"/>
      <c r="C79" s="684"/>
      <c r="D79" s="713"/>
    </row>
    <row r="80" spans="1:6">
      <c r="B80" s="659"/>
      <c r="C80" s="684"/>
      <c r="D80" s="729"/>
    </row>
    <row r="81" spans="1:6">
      <c r="A81" s="664" t="s">
        <v>717</v>
      </c>
      <c r="B81" s="730" t="s">
        <v>156</v>
      </c>
      <c r="C81" s="680"/>
      <c r="D81" s="731"/>
      <c r="E81" s="731"/>
      <c r="F81" s="681"/>
    </row>
    <row r="82" spans="1:6">
      <c r="A82" s="732"/>
      <c r="B82" s="733"/>
      <c r="C82" s="733"/>
      <c r="D82" s="734"/>
      <c r="E82" s="733"/>
      <c r="F82" s="681"/>
    </row>
    <row r="83" spans="1:6">
      <c r="A83" s="732"/>
      <c r="B83" s="735" t="s">
        <v>206</v>
      </c>
      <c r="C83" s="733"/>
      <c r="D83" s="734"/>
      <c r="E83" s="734"/>
      <c r="F83" s="681"/>
    </row>
    <row r="84" spans="1:6" ht="15.75" customHeight="1">
      <c r="A84" s="732"/>
      <c r="B84" s="990" t="s">
        <v>207</v>
      </c>
      <c r="C84" s="985"/>
      <c r="D84" s="985"/>
      <c r="E84" s="985"/>
      <c r="F84" s="985"/>
    </row>
    <row r="85" spans="1:6">
      <c r="A85" s="732"/>
      <c r="B85" s="659"/>
      <c r="C85" s="733"/>
      <c r="D85" s="734"/>
      <c r="E85" s="734"/>
      <c r="F85" s="681"/>
    </row>
    <row r="86" spans="1:6">
      <c r="A86" s="736"/>
      <c r="B86" s="675"/>
      <c r="C86" s="676" t="s">
        <v>2</v>
      </c>
      <c r="D86" s="316" t="s">
        <v>164</v>
      </c>
      <c r="E86" s="676" t="s">
        <v>165</v>
      </c>
      <c r="F86" s="737" t="s">
        <v>166</v>
      </c>
    </row>
    <row r="87" spans="1:6">
      <c r="A87" s="738"/>
      <c r="B87" s="686"/>
      <c r="C87" s="686"/>
      <c r="D87" s="739"/>
      <c r="E87" s="686"/>
      <c r="F87" s="681"/>
    </row>
    <row r="88" spans="1:6">
      <c r="A88" s="707" t="s">
        <v>174</v>
      </c>
      <c r="B88" s="708" t="s">
        <v>157</v>
      </c>
      <c r="C88" s="740"/>
      <c r="D88" s="317"/>
      <c r="E88" s="317"/>
      <c r="F88" s="741"/>
    </row>
    <row r="89" spans="1:6">
      <c r="A89" s="742"/>
      <c r="B89" s="673"/>
      <c r="C89" s="318"/>
      <c r="D89" s="319"/>
      <c r="E89" s="319"/>
      <c r="F89" s="681"/>
    </row>
    <row r="90" spans="1:6">
      <c r="A90" s="742"/>
      <c r="B90" s="984" t="s">
        <v>208</v>
      </c>
      <c r="C90" s="985"/>
      <c r="D90" s="985"/>
      <c r="E90" s="985"/>
      <c r="F90" s="985"/>
    </row>
    <row r="91" spans="1:6">
      <c r="A91" s="742"/>
      <c r="B91" s="673"/>
      <c r="C91" s="743"/>
      <c r="D91" s="731"/>
      <c r="F91" s="681"/>
    </row>
    <row r="92" spans="1:6" ht="25.5">
      <c r="A92" s="683" t="s">
        <v>176</v>
      </c>
      <c r="B92" s="744" t="s">
        <v>209</v>
      </c>
      <c r="C92" s="743" t="s">
        <v>8</v>
      </c>
      <c r="D92" s="680">
        <f>4*44</f>
        <v>176</v>
      </c>
      <c r="E92" s="777"/>
      <c r="F92" s="745">
        <f>D92*E92</f>
        <v>0</v>
      </c>
    </row>
    <row r="93" spans="1:6">
      <c r="A93" s="742"/>
      <c r="B93" s="744"/>
      <c r="C93" s="743"/>
      <c r="D93" s="680"/>
      <c r="E93" s="715"/>
      <c r="F93" s="745"/>
    </row>
    <row r="94" spans="1:6">
      <c r="A94" s="746"/>
      <c r="B94" s="717" t="s">
        <v>210</v>
      </c>
      <c r="C94" s="747"/>
      <c r="D94" s="748"/>
      <c r="E94" s="720"/>
      <c r="F94" s="749">
        <f>SUM(F92:F93)</f>
        <v>0</v>
      </c>
    </row>
    <row r="95" spans="1:6">
      <c r="A95" s="750"/>
      <c r="B95" s="672"/>
      <c r="C95" s="751"/>
      <c r="D95" s="752"/>
      <c r="E95" s="706"/>
      <c r="F95" s="753"/>
    </row>
    <row r="96" spans="1:6">
      <c r="A96" s="732"/>
      <c r="B96" s="679"/>
      <c r="C96" s="733"/>
      <c r="D96" s="734"/>
      <c r="F96" s="681"/>
    </row>
    <row r="97" spans="1:6">
      <c r="A97" s="707" t="s">
        <v>185</v>
      </c>
      <c r="B97" s="708" t="s">
        <v>211</v>
      </c>
      <c r="C97" s="740"/>
      <c r="D97" s="754"/>
      <c r="E97" s="711"/>
      <c r="F97" s="755"/>
    </row>
    <row r="98" spans="1:6">
      <c r="A98" s="742"/>
      <c r="B98" s="672"/>
      <c r="C98" s="680"/>
      <c r="D98" s="731"/>
      <c r="F98" s="756"/>
    </row>
    <row r="99" spans="1:6" ht="25.5">
      <c r="A99" s="683" t="s">
        <v>187</v>
      </c>
      <c r="B99" s="724" t="s">
        <v>212</v>
      </c>
      <c r="C99" s="714" t="s">
        <v>7</v>
      </c>
      <c r="D99" s="723">
        <f>4*16</f>
        <v>64</v>
      </c>
      <c r="E99" s="777"/>
      <c r="F99" s="745">
        <f t="shared" ref="F99" si="1">D99*E99</f>
        <v>0</v>
      </c>
    </row>
    <row r="100" spans="1:6">
      <c r="A100" s="742"/>
      <c r="B100" s="672"/>
      <c r="C100" s="680"/>
      <c r="D100" s="731"/>
      <c r="E100" s="778"/>
      <c r="F100" s="757"/>
    </row>
    <row r="101" spans="1:6">
      <c r="A101" s="683" t="s">
        <v>189</v>
      </c>
      <c r="B101" s="724" t="s">
        <v>213</v>
      </c>
      <c r="C101" s="714" t="s">
        <v>7</v>
      </c>
      <c r="D101" s="723">
        <f>4*28</f>
        <v>112</v>
      </c>
      <c r="E101" s="777"/>
      <c r="F101" s="745">
        <f t="shared" ref="F101" si="2">D101*E101</f>
        <v>0</v>
      </c>
    </row>
    <row r="102" spans="1:6">
      <c r="A102" s="738"/>
      <c r="B102" s="735"/>
      <c r="C102" s="743"/>
      <c r="D102" s="680"/>
      <c r="E102" s="715"/>
      <c r="F102" s="745"/>
    </row>
    <row r="103" spans="1:6">
      <c r="A103" s="758"/>
      <c r="B103" s="717" t="s">
        <v>214</v>
      </c>
      <c r="C103" s="759"/>
      <c r="D103" s="760"/>
      <c r="E103" s="720"/>
      <c r="F103" s="761">
        <f>SUM(F99:F102)</f>
        <v>0</v>
      </c>
    </row>
    <row r="104" spans="1:6">
      <c r="A104" s="732"/>
      <c r="B104" s="672"/>
      <c r="C104" s="733"/>
      <c r="D104" s="762"/>
      <c r="E104" s="763"/>
      <c r="F104" s="764"/>
    </row>
    <row r="105" spans="1:6">
      <c r="A105" s="742"/>
      <c r="B105" s="673"/>
      <c r="C105" s="318"/>
      <c r="D105" s="319"/>
      <c r="F105" s="681"/>
    </row>
    <row r="106" spans="1:6">
      <c r="A106" s="707" t="s">
        <v>200</v>
      </c>
      <c r="B106" s="708" t="s">
        <v>159</v>
      </c>
      <c r="C106" s="740"/>
      <c r="D106" s="754"/>
      <c r="E106" s="711"/>
      <c r="F106" s="755"/>
    </row>
    <row r="107" spans="1:6">
      <c r="A107" s="742"/>
      <c r="B107" s="673"/>
      <c r="C107" s="318"/>
      <c r="D107" s="319"/>
      <c r="F107" s="681"/>
    </row>
    <row r="108" spans="1:6" ht="63.75">
      <c r="A108" s="683" t="s">
        <v>201</v>
      </c>
      <c r="B108" s="765" t="s">
        <v>215</v>
      </c>
      <c r="C108" s="318" t="s">
        <v>92</v>
      </c>
      <c r="D108" s="766">
        <f>4*1273.6*1.05</f>
        <v>5349.12</v>
      </c>
      <c r="E108" s="777"/>
      <c r="F108" s="745">
        <f>D108*E108</f>
        <v>0</v>
      </c>
    </row>
    <row r="109" spans="1:6">
      <c r="A109" s="683"/>
      <c r="B109" s="765"/>
      <c r="C109" s="318"/>
      <c r="D109" s="766"/>
      <c r="E109" s="777"/>
      <c r="F109" s="745"/>
    </row>
    <row r="110" spans="1:6" ht="25.5">
      <c r="A110" s="683" t="s">
        <v>203</v>
      </c>
      <c r="B110" s="765" t="s">
        <v>216</v>
      </c>
      <c r="C110" s="318" t="s">
        <v>7</v>
      </c>
      <c r="D110" s="766">
        <f>4*25</f>
        <v>100</v>
      </c>
      <c r="E110" s="777"/>
      <c r="F110" s="745">
        <f>E110*D110</f>
        <v>0</v>
      </c>
    </row>
    <row r="111" spans="1:6">
      <c r="A111" s="738"/>
      <c r="B111" s="767"/>
      <c r="C111" s="768"/>
      <c r="D111" s="769"/>
      <c r="E111" s="715"/>
      <c r="F111" s="757"/>
    </row>
    <row r="112" spans="1:6">
      <c r="A112" s="758"/>
      <c r="B112" s="770" t="s">
        <v>217</v>
      </c>
      <c r="C112" s="759"/>
      <c r="D112" s="760"/>
      <c r="E112" s="720"/>
      <c r="F112" s="749">
        <f>SUM(F108:F111)</f>
        <v>0</v>
      </c>
    </row>
    <row r="113" spans="1:6">
      <c r="A113" s="732"/>
      <c r="B113" s="771"/>
      <c r="C113" s="733"/>
      <c r="D113" s="762"/>
      <c r="E113" s="763"/>
      <c r="F113" s="753"/>
    </row>
    <row r="114" spans="1:6">
      <c r="A114" s="732"/>
      <c r="B114" s="771"/>
      <c r="C114" s="733"/>
      <c r="D114" s="762"/>
      <c r="E114" s="706"/>
      <c r="F114" s="753"/>
    </row>
    <row r="115" spans="1:6">
      <c r="A115" s="707" t="s">
        <v>218</v>
      </c>
      <c r="B115" s="708" t="s">
        <v>160</v>
      </c>
      <c r="C115" s="740"/>
      <c r="D115" s="754"/>
      <c r="E115" s="711"/>
      <c r="F115" s="755"/>
    </row>
    <row r="116" spans="1:6">
      <c r="A116" s="742"/>
      <c r="B116" s="673"/>
      <c r="C116" s="772"/>
      <c r="D116" s="731"/>
      <c r="F116" s="681"/>
    </row>
    <row r="117" spans="1:6">
      <c r="A117" s="773" t="s">
        <v>219</v>
      </c>
      <c r="B117" s="692" t="s">
        <v>220</v>
      </c>
      <c r="C117" s="714" t="s">
        <v>6</v>
      </c>
      <c r="D117" s="658">
        <v>4</v>
      </c>
      <c r="E117" s="777"/>
      <c r="F117" s="745">
        <f>D117*E117</f>
        <v>0</v>
      </c>
    </row>
    <row r="118" spans="1:6">
      <c r="A118" s="773"/>
      <c r="B118" s="735"/>
      <c r="C118" s="733"/>
      <c r="D118" s="734"/>
      <c r="E118" s="715"/>
      <c r="F118" s="745"/>
    </row>
    <row r="119" spans="1:6">
      <c r="A119" s="774"/>
      <c r="B119" s="775" t="s">
        <v>221</v>
      </c>
      <c r="C119" s="320"/>
      <c r="D119" s="321"/>
      <c r="E119" s="720"/>
      <c r="F119" s="749">
        <f>SUM(F117:F118)</f>
        <v>0</v>
      </c>
    </row>
  </sheetData>
  <sheetProtection password="DD5D" sheet="1" objects="1" scenarios="1"/>
  <mergeCells count="6">
    <mergeCell ref="B90:F90"/>
    <mergeCell ref="B3:C3"/>
    <mergeCell ref="B27:F27"/>
    <mergeCell ref="B42:F42"/>
    <mergeCell ref="B56:F56"/>
    <mergeCell ref="B84:F84"/>
  </mergeCells>
  <pageMargins left="0.74803149606299213" right="0.35433070866141736" top="0.78740157480314965" bottom="0.78740157480314965" header="0.51181102362204722" footer="0.51181102362204722"/>
  <pageSetup paperSize="9" scale="99" firstPageNumber="0" orientation="portrait" r:id="rId1"/>
  <headerFooter alignWithMargins="0">
    <oddFooter>&amp;A&amp;RPage &amp;P</oddFooter>
  </headerFooter>
  <rowBreaks count="1" manualBreakCount="1">
    <brk id="8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ES195"/>
  <sheetViews>
    <sheetView view="pageBreakPreview" zoomScale="115" zoomScaleNormal="70" zoomScaleSheetLayoutView="115" workbookViewId="0">
      <selection activeCell="F31" sqref="F31"/>
    </sheetView>
  </sheetViews>
  <sheetFormatPr defaultRowHeight="12.75"/>
  <cols>
    <col min="1" max="1" width="4.28515625" style="873" customWidth="1"/>
    <col min="2" max="2" width="59.5703125" style="874" customWidth="1"/>
    <col min="3" max="3" width="2.42578125" style="874" customWidth="1"/>
    <col min="4" max="4" width="6.28515625" style="875" customWidth="1"/>
    <col min="5" max="5" width="8.140625" style="876" bestFit="1" customWidth="1"/>
    <col min="6" max="6" width="10.5703125" style="875" customWidth="1"/>
    <col min="7" max="7" width="11.140625" style="877" customWidth="1"/>
    <col min="8" max="8" width="50.42578125" style="157" customWidth="1"/>
    <col min="9" max="9" width="12.42578125" style="158" customWidth="1"/>
    <col min="10" max="16384" width="9.140625" style="158"/>
  </cols>
  <sheetData>
    <row r="1" spans="1:10" s="154" customFormat="1" ht="15">
      <c r="A1" s="647"/>
      <c r="B1" s="779" t="s">
        <v>314</v>
      </c>
      <c r="C1" s="780"/>
      <c r="D1" s="781"/>
      <c r="E1" s="782"/>
      <c r="F1" s="781"/>
      <c r="G1" s="783"/>
      <c r="H1"/>
    </row>
    <row r="2" spans="1:10" s="154" customFormat="1" ht="15">
      <c r="A2" s="647"/>
      <c r="B2" s="784"/>
      <c r="C2" s="780"/>
      <c r="D2" s="781"/>
      <c r="E2" s="782"/>
      <c r="F2" s="781"/>
      <c r="G2" s="783"/>
      <c r="H2"/>
    </row>
    <row r="3" spans="1:10" s="154" customFormat="1" ht="15">
      <c r="A3" s="647"/>
      <c r="B3" s="780" t="s">
        <v>320</v>
      </c>
      <c r="C3" s="780"/>
      <c r="D3" s="781"/>
      <c r="E3" s="782"/>
      <c r="F3" s="781"/>
      <c r="G3" s="783"/>
      <c r="H3"/>
    </row>
    <row r="4" spans="1:10" s="157" customFormat="1" ht="15">
      <c r="A4" s="785"/>
      <c r="B4" s="786"/>
      <c r="C4" s="786"/>
      <c r="D4" s="786"/>
      <c r="E4" s="787"/>
      <c r="F4" s="788"/>
      <c r="G4" s="788"/>
      <c r="H4"/>
      <c r="I4" s="155"/>
      <c r="J4" s="156"/>
    </row>
    <row r="5" spans="1:10" s="157" customFormat="1" ht="15">
      <c r="A5" s="789"/>
      <c r="B5" s="786" t="s">
        <v>318</v>
      </c>
      <c r="C5" s="786"/>
      <c r="D5" s="786"/>
      <c r="E5" s="787"/>
      <c r="F5" s="788"/>
      <c r="G5" s="788"/>
      <c r="H5"/>
      <c r="I5" s="155"/>
      <c r="J5" s="156"/>
    </row>
    <row r="6" spans="1:10" s="157" customFormat="1" ht="25.5">
      <c r="A6" s="789" t="s">
        <v>321</v>
      </c>
      <c r="B6" s="261" t="s">
        <v>322</v>
      </c>
      <c r="C6" s="261"/>
      <c r="D6" s="261"/>
      <c r="E6" s="787"/>
      <c r="F6" s="788"/>
      <c r="G6" s="788"/>
      <c r="H6"/>
      <c r="I6" s="155"/>
      <c r="J6" s="156"/>
    </row>
    <row r="7" spans="1:10" ht="15.75" thickBot="1">
      <c r="A7" s="790"/>
      <c r="B7" s="790"/>
      <c r="C7" s="790"/>
      <c r="D7" s="790"/>
      <c r="E7" s="790"/>
      <c r="F7" s="790"/>
      <c r="G7" s="790"/>
      <c r="H7"/>
    </row>
    <row r="8" spans="1:10" s="159" customFormat="1" ht="15.75" thickBot="1">
      <c r="A8" s="791" t="s">
        <v>323</v>
      </c>
      <c r="B8" s="792" t="s">
        <v>324</v>
      </c>
      <c r="C8" s="792"/>
      <c r="D8" s="793" t="s">
        <v>325</v>
      </c>
      <c r="E8" s="794" t="s">
        <v>326</v>
      </c>
      <c r="F8" s="794" t="s">
        <v>327</v>
      </c>
      <c r="G8" s="795" t="s">
        <v>328</v>
      </c>
      <c r="H8"/>
    </row>
    <row r="9" spans="1:10" s="162" customFormat="1" ht="15">
      <c r="A9" s="796"/>
      <c r="B9" s="797" t="s">
        <v>329</v>
      </c>
      <c r="C9" s="797"/>
      <c r="D9" s="798"/>
      <c r="E9" s="799"/>
      <c r="F9" s="800"/>
      <c r="G9" s="801"/>
      <c r="H9"/>
    </row>
    <row r="10" spans="1:10" s="162" customFormat="1" ht="15">
      <c r="A10" s="785"/>
      <c r="B10" s="785"/>
      <c r="C10" s="802"/>
      <c r="D10" s="803"/>
      <c r="E10" s="804"/>
      <c r="F10" s="805"/>
      <c r="G10" s="805"/>
      <c r="H10"/>
      <c r="I10" s="165"/>
    </row>
    <row r="11" spans="1:10" s="162" customFormat="1" ht="25.5">
      <c r="A11" s="806"/>
      <c r="B11" s="807" t="s">
        <v>330</v>
      </c>
      <c r="C11" s="808"/>
      <c r="D11" s="809"/>
      <c r="E11" s="810"/>
      <c r="F11" s="811"/>
      <c r="G11" s="811"/>
      <c r="H11"/>
      <c r="I11" s="165"/>
    </row>
    <row r="12" spans="1:10" s="167" customFormat="1" ht="15">
      <c r="A12" s="812"/>
      <c r="B12" s="813"/>
      <c r="C12" s="813"/>
      <c r="D12" s="814"/>
      <c r="E12" s="815"/>
      <c r="F12" s="582"/>
      <c r="G12" s="816"/>
      <c r="H12"/>
      <c r="I12" s="165"/>
    </row>
    <row r="13" spans="1:10" s="162" customFormat="1" ht="30" customHeight="1">
      <c r="A13" s="817" t="s">
        <v>174</v>
      </c>
      <c r="B13" s="818" t="s">
        <v>331</v>
      </c>
      <c r="C13" s="818"/>
      <c r="D13" s="819"/>
      <c r="E13" s="810"/>
      <c r="F13" s="805"/>
      <c r="G13" s="805"/>
      <c r="H13"/>
      <c r="I13" s="165"/>
    </row>
    <row r="14" spans="1:10" s="167" customFormat="1" ht="15">
      <c r="A14" s="812"/>
      <c r="B14" s="818" t="s">
        <v>332</v>
      </c>
      <c r="C14" s="813"/>
      <c r="D14" s="814"/>
      <c r="E14" s="815"/>
      <c r="F14" s="582"/>
      <c r="G14" s="816"/>
      <c r="H14"/>
      <c r="I14" s="165"/>
    </row>
    <row r="15" spans="1:10" s="162" customFormat="1" ht="15">
      <c r="A15" s="817"/>
      <c r="B15" s="820" t="s">
        <v>333</v>
      </c>
      <c r="C15" s="818"/>
      <c r="D15" s="819"/>
      <c r="E15" s="810"/>
      <c r="F15" s="805"/>
      <c r="G15" s="805"/>
      <c r="H15"/>
      <c r="I15" s="165"/>
    </row>
    <row r="16" spans="1:10" s="161" customFormat="1" ht="15">
      <c r="A16" s="821"/>
      <c r="B16" s="822" t="s">
        <v>334</v>
      </c>
      <c r="C16" s="798"/>
      <c r="D16" s="823" t="s">
        <v>44</v>
      </c>
      <c r="E16" s="823">
        <v>2</v>
      </c>
      <c r="F16" s="824"/>
      <c r="G16" s="824"/>
      <c r="H16"/>
      <c r="I16" s="171"/>
    </row>
    <row r="17" spans="1:9" s="161" customFormat="1" ht="15">
      <c r="A17" s="821"/>
      <c r="B17" s="822" t="s">
        <v>335</v>
      </c>
      <c r="C17" s="798"/>
      <c r="D17" s="823" t="s">
        <v>10</v>
      </c>
      <c r="E17" s="823">
        <v>0.13799999999999998</v>
      </c>
      <c r="F17" s="824"/>
      <c r="G17" s="824"/>
      <c r="H17"/>
      <c r="I17" s="171"/>
    </row>
    <row r="18" spans="1:9" s="161" customFormat="1" ht="15">
      <c r="A18" s="817"/>
      <c r="B18" s="818" t="s">
        <v>336</v>
      </c>
      <c r="C18" s="798"/>
      <c r="D18" s="823" t="s">
        <v>10</v>
      </c>
      <c r="E18" s="823">
        <v>1.4949999999999999</v>
      </c>
      <c r="F18" s="824"/>
      <c r="G18" s="824"/>
      <c r="H18"/>
      <c r="I18" s="171"/>
    </row>
    <row r="19" spans="1:9" s="161" customFormat="1" ht="15">
      <c r="A19" s="817"/>
      <c r="B19" s="825" t="s">
        <v>337</v>
      </c>
      <c r="C19" s="798"/>
      <c r="D19" s="823" t="s">
        <v>8</v>
      </c>
      <c r="E19" s="823">
        <v>1</v>
      </c>
      <c r="F19" s="824"/>
      <c r="G19" s="824"/>
      <c r="H19"/>
      <c r="I19" s="171"/>
    </row>
    <row r="20" spans="1:9" s="161" customFormat="1" ht="15">
      <c r="A20" s="821"/>
      <c r="B20" s="822" t="s">
        <v>338</v>
      </c>
      <c r="C20" s="822"/>
      <c r="D20" s="823" t="s">
        <v>8</v>
      </c>
      <c r="E20" s="823">
        <v>5</v>
      </c>
      <c r="F20" s="592"/>
      <c r="G20" s="824"/>
      <c r="H20"/>
      <c r="I20" s="171"/>
    </row>
    <row r="21" spans="1:9" s="161" customFormat="1" ht="15">
      <c r="A21" s="821"/>
      <c r="B21" s="822" t="s">
        <v>339</v>
      </c>
      <c r="C21" s="798"/>
      <c r="D21" s="823" t="s">
        <v>10</v>
      </c>
      <c r="E21" s="823">
        <v>1.4949999999999999</v>
      </c>
      <c r="F21" s="824"/>
      <c r="G21" s="824"/>
      <c r="H21"/>
      <c r="I21" s="171"/>
    </row>
    <row r="22" spans="1:9" s="161" customFormat="1" ht="15">
      <c r="A22" s="821"/>
      <c r="B22" s="822" t="s">
        <v>340</v>
      </c>
      <c r="C22" s="798"/>
      <c r="D22" s="823" t="s">
        <v>10</v>
      </c>
      <c r="E22" s="823">
        <v>0.17249999999999999</v>
      </c>
      <c r="F22" s="824"/>
      <c r="G22" s="824"/>
      <c r="H22"/>
      <c r="I22" s="171"/>
    </row>
    <row r="23" spans="1:9" s="161" customFormat="1" ht="15">
      <c r="A23" s="821"/>
      <c r="B23" s="826" t="s">
        <v>341</v>
      </c>
      <c r="C23" s="798"/>
      <c r="D23" s="819" t="s">
        <v>6</v>
      </c>
      <c r="E23" s="827">
        <v>1</v>
      </c>
      <c r="F23" s="824"/>
      <c r="G23" s="824"/>
      <c r="H23"/>
      <c r="I23" s="171"/>
    </row>
    <row r="24" spans="1:9" s="161" customFormat="1" ht="15">
      <c r="A24" s="821"/>
      <c r="B24" s="826" t="s">
        <v>342</v>
      </c>
      <c r="C24" s="798"/>
      <c r="D24" s="819" t="s">
        <v>6</v>
      </c>
      <c r="E24" s="827">
        <v>1</v>
      </c>
      <c r="F24" s="824"/>
      <c r="G24" s="824"/>
      <c r="H24"/>
      <c r="I24" s="171"/>
    </row>
    <row r="25" spans="1:9" s="161" customFormat="1" ht="15">
      <c r="A25" s="821"/>
      <c r="B25" s="822" t="s">
        <v>343</v>
      </c>
      <c r="C25" s="798"/>
      <c r="D25" s="823" t="s">
        <v>10</v>
      </c>
      <c r="E25" s="823">
        <v>0.34499999999999997</v>
      </c>
      <c r="F25" s="824"/>
      <c r="G25" s="824"/>
      <c r="H25"/>
      <c r="I25" s="171"/>
    </row>
    <row r="26" spans="1:9" s="161" customFormat="1" ht="15">
      <c r="A26" s="817"/>
      <c r="B26" s="826" t="s">
        <v>344</v>
      </c>
      <c r="C26" s="798"/>
      <c r="D26" s="819" t="s">
        <v>44</v>
      </c>
      <c r="E26" s="827">
        <v>1</v>
      </c>
      <c r="F26" s="824"/>
      <c r="G26" s="824"/>
      <c r="H26"/>
      <c r="I26" s="171"/>
    </row>
    <row r="27" spans="1:9" s="161" customFormat="1" ht="39">
      <c r="A27" s="821"/>
      <c r="B27" s="822" t="s">
        <v>345</v>
      </c>
      <c r="C27" s="798"/>
      <c r="D27" s="823" t="s">
        <v>10</v>
      </c>
      <c r="E27" s="823">
        <v>1.1499999999999999</v>
      </c>
      <c r="F27" s="824"/>
      <c r="G27" s="824"/>
      <c r="H27"/>
      <c r="I27" s="171"/>
    </row>
    <row r="28" spans="1:9" s="161" customFormat="1" ht="38.25">
      <c r="A28" s="821"/>
      <c r="B28" s="342" t="s">
        <v>346</v>
      </c>
      <c r="C28" s="798"/>
      <c r="D28" s="823" t="s">
        <v>8</v>
      </c>
      <c r="E28" s="823">
        <v>1.5</v>
      </c>
      <c r="F28" s="824"/>
      <c r="G28" s="824"/>
      <c r="H28"/>
      <c r="I28" s="171"/>
    </row>
    <row r="29" spans="1:9" s="161" customFormat="1" ht="25.5">
      <c r="A29" s="821"/>
      <c r="B29" s="342" t="s">
        <v>347</v>
      </c>
      <c r="C29" s="798"/>
      <c r="D29" s="823" t="s">
        <v>8</v>
      </c>
      <c r="E29" s="823">
        <v>1.5</v>
      </c>
      <c r="F29" s="824"/>
      <c r="G29" s="824"/>
      <c r="H29"/>
      <c r="I29" s="171"/>
    </row>
    <row r="30" spans="1:9" s="161" customFormat="1" ht="15">
      <c r="A30" s="821"/>
      <c r="B30" s="342" t="s">
        <v>348</v>
      </c>
      <c r="C30" s="798"/>
      <c r="D30" s="823" t="s">
        <v>44</v>
      </c>
      <c r="E30" s="823">
        <v>1</v>
      </c>
      <c r="F30" s="824"/>
      <c r="G30" s="824"/>
      <c r="H30"/>
      <c r="I30" s="171"/>
    </row>
    <row r="31" spans="1:9" s="167" customFormat="1">
      <c r="A31" s="812" t="s">
        <v>721</v>
      </c>
      <c r="B31" s="828" t="s">
        <v>349</v>
      </c>
      <c r="C31" s="828"/>
      <c r="D31" s="829" t="s">
        <v>44</v>
      </c>
      <c r="E31" s="830">
        <f>36.16+46.35+45.43+30.97+50.56+36.42+33.89+33.05+44.71+41.67+16.9+31.58+22+31.78+12.56+30.4+21.81+21.81</f>
        <v>588.04999999999973</v>
      </c>
      <c r="F31" s="878"/>
      <c r="G31" s="816">
        <f>E31*F31</f>
        <v>0</v>
      </c>
      <c r="H31" s="232"/>
      <c r="I31" s="165"/>
    </row>
    <row r="32" spans="1:9" s="167" customFormat="1">
      <c r="A32" s="812"/>
      <c r="B32" s="813"/>
      <c r="C32" s="813"/>
      <c r="D32" s="814"/>
      <c r="E32" s="831"/>
      <c r="F32" s="582"/>
      <c r="G32" s="816"/>
      <c r="H32" s="232"/>
      <c r="I32" s="165"/>
    </row>
    <row r="33" spans="1:44" s="167" customFormat="1" ht="63.75">
      <c r="A33" s="812" t="s">
        <v>722</v>
      </c>
      <c r="B33" s="342" t="s">
        <v>633</v>
      </c>
      <c r="C33" s="798"/>
      <c r="D33" s="823" t="s">
        <v>372</v>
      </c>
      <c r="E33" s="832">
        <v>1</v>
      </c>
      <c r="F33" s="878"/>
      <c r="G33" s="582">
        <f>+E33*F33</f>
        <v>0</v>
      </c>
      <c r="H33" s="232"/>
      <c r="I33" s="165"/>
    </row>
    <row r="34" spans="1:44" s="167" customFormat="1" ht="38.25">
      <c r="A34" s="812" t="s">
        <v>723</v>
      </c>
      <c r="B34" s="342" t="s">
        <v>634</v>
      </c>
      <c r="C34" s="798"/>
      <c r="D34" s="823" t="s">
        <v>10</v>
      </c>
      <c r="E34" s="832">
        <v>20</v>
      </c>
      <c r="F34" s="878"/>
      <c r="G34" s="582">
        <f>+E34*F34</f>
        <v>0</v>
      </c>
      <c r="H34" s="232"/>
      <c r="I34" s="165"/>
    </row>
    <row r="35" spans="1:44" s="167" customFormat="1" ht="15">
      <c r="A35" s="812"/>
      <c r="B35" s="813"/>
      <c r="C35" s="813"/>
      <c r="D35" s="814"/>
      <c r="E35" s="831"/>
      <c r="F35" s="878"/>
      <c r="G35" s="816"/>
      <c r="H35"/>
      <c r="I35" s="165"/>
    </row>
    <row r="36" spans="1:44" s="167" customFormat="1" ht="25.5">
      <c r="A36" s="812">
        <v>2</v>
      </c>
      <c r="B36" s="820" t="s">
        <v>350</v>
      </c>
      <c r="C36" s="813"/>
      <c r="D36" s="814"/>
      <c r="E36" s="831"/>
      <c r="F36" s="878"/>
      <c r="G36" s="816"/>
      <c r="H36"/>
      <c r="I36" s="165"/>
    </row>
    <row r="37" spans="1:44" s="167" customFormat="1" ht="15">
      <c r="A37" s="812" t="s">
        <v>724</v>
      </c>
      <c r="B37" s="818" t="s">
        <v>351</v>
      </c>
      <c r="C37" s="813"/>
      <c r="D37" s="833" t="s">
        <v>44</v>
      </c>
      <c r="E37" s="832">
        <v>3716</v>
      </c>
      <c r="F37" s="878"/>
      <c r="G37" s="582">
        <f>E37*F37</f>
        <v>0</v>
      </c>
      <c r="H37"/>
      <c r="I37" s="165"/>
    </row>
    <row r="38" spans="1:44" s="167" customFormat="1" ht="15">
      <c r="A38" s="812" t="s">
        <v>725</v>
      </c>
      <c r="B38" s="818" t="s">
        <v>352</v>
      </c>
      <c r="C38" s="813"/>
      <c r="D38" s="833" t="s">
        <v>44</v>
      </c>
      <c r="E38" s="832">
        <v>1597</v>
      </c>
      <c r="F38" s="878"/>
      <c r="G38" s="582">
        <f>E38*F38</f>
        <v>0</v>
      </c>
      <c r="H38"/>
      <c r="I38" s="165"/>
    </row>
    <row r="39" spans="1:44" s="162" customFormat="1" ht="15">
      <c r="A39" s="812"/>
      <c r="B39" s="813"/>
      <c r="C39" s="813"/>
      <c r="D39" s="814"/>
      <c r="E39" s="831"/>
      <c r="F39" s="582"/>
      <c r="G39" s="816"/>
      <c r="H39"/>
    </row>
    <row r="40" spans="1:44" s="162" customFormat="1" ht="15" customHeight="1">
      <c r="A40" s="812">
        <v>3</v>
      </c>
      <c r="B40" s="813" t="s">
        <v>616</v>
      </c>
      <c r="C40" s="813"/>
      <c r="D40" s="814"/>
      <c r="E40" s="831"/>
      <c r="F40" s="582"/>
      <c r="G40" s="816"/>
      <c r="H40"/>
      <c r="AJ40" s="166" t="s">
        <v>218</v>
      </c>
      <c r="AK40" s="172" t="s">
        <v>353</v>
      </c>
      <c r="AL40" s="172"/>
      <c r="AM40" s="173"/>
      <c r="AN40" s="174"/>
      <c r="AQ40" s="164"/>
      <c r="AR40" s="165"/>
    </row>
    <row r="41" spans="1:44" s="161" customFormat="1" ht="15" customHeight="1">
      <c r="A41" s="812"/>
      <c r="B41" s="825" t="s">
        <v>617</v>
      </c>
      <c r="C41" s="825"/>
      <c r="D41" s="825" t="s">
        <v>6</v>
      </c>
      <c r="E41" s="976">
        <v>1</v>
      </c>
      <c r="F41" s="582"/>
      <c r="G41" s="582"/>
      <c r="H41"/>
      <c r="AJ41" s="169"/>
      <c r="AK41" s="170" t="s">
        <v>334</v>
      </c>
      <c r="AL41" s="170"/>
      <c r="AM41" s="161" t="s">
        <v>44</v>
      </c>
      <c r="AN41" s="161">
        <f>4*3.5</f>
        <v>14</v>
      </c>
      <c r="AR41" s="171"/>
    </row>
    <row r="42" spans="1:44" s="161" customFormat="1" ht="20.25" customHeight="1">
      <c r="A42" s="812"/>
      <c r="B42" s="825" t="s">
        <v>618</v>
      </c>
      <c r="C42" s="825"/>
      <c r="D42" s="825" t="s">
        <v>6</v>
      </c>
      <c r="E42" s="976">
        <v>1</v>
      </c>
      <c r="F42" s="582"/>
      <c r="G42" s="582"/>
      <c r="H42"/>
      <c r="AJ42" s="169"/>
      <c r="AK42" s="170" t="s">
        <v>335</v>
      </c>
      <c r="AL42" s="170"/>
      <c r="AM42" s="161" t="s">
        <v>10</v>
      </c>
      <c r="AN42" s="160">
        <f>0.12*3.5*3.5</f>
        <v>1.47</v>
      </c>
      <c r="AO42" s="160"/>
      <c r="AR42" s="171"/>
    </row>
    <row r="43" spans="1:44" s="162" customFormat="1" ht="24.75" customHeight="1">
      <c r="A43" s="812"/>
      <c r="B43" s="825" t="s">
        <v>619</v>
      </c>
      <c r="C43" s="825"/>
      <c r="D43" s="825" t="s">
        <v>6</v>
      </c>
      <c r="E43" s="976">
        <v>1</v>
      </c>
      <c r="F43" s="582"/>
      <c r="G43" s="582"/>
      <c r="H43"/>
      <c r="AJ43" s="169"/>
      <c r="AK43" s="170" t="s">
        <v>354</v>
      </c>
      <c r="AL43" s="170"/>
      <c r="AM43" s="161" t="s">
        <v>10</v>
      </c>
      <c r="AN43" s="161">
        <f>5.2*5.2*2.1</f>
        <v>56.784000000000006</v>
      </c>
      <c r="AO43" s="161"/>
      <c r="AP43" s="161"/>
      <c r="AQ43" s="164"/>
      <c r="AR43" s="165"/>
    </row>
    <row r="44" spans="1:44" s="161" customFormat="1" ht="17.25" customHeight="1">
      <c r="A44" s="812"/>
      <c r="B44" s="825" t="s">
        <v>620</v>
      </c>
      <c r="C44" s="825"/>
      <c r="D44" s="825"/>
      <c r="E44" s="825"/>
      <c r="F44" s="582"/>
      <c r="G44" s="816"/>
      <c r="H44"/>
      <c r="AJ44" s="169"/>
      <c r="AK44" s="170" t="s">
        <v>355</v>
      </c>
      <c r="AL44" s="170"/>
      <c r="AM44" s="161" t="s">
        <v>8</v>
      </c>
      <c r="AN44" s="161">
        <f>3.1*3.1</f>
        <v>9.6100000000000012</v>
      </c>
      <c r="AR44" s="171"/>
    </row>
    <row r="45" spans="1:44" s="161" customFormat="1" ht="13.5" customHeight="1">
      <c r="A45" s="812"/>
      <c r="B45" s="825" t="s">
        <v>621</v>
      </c>
      <c r="C45" s="825"/>
      <c r="D45" s="825"/>
      <c r="E45" s="825"/>
      <c r="F45" s="582"/>
      <c r="G45" s="816"/>
      <c r="H45"/>
      <c r="AJ45" s="169"/>
      <c r="AK45" s="170" t="s">
        <v>338</v>
      </c>
      <c r="AL45" s="170"/>
      <c r="AM45" s="161" t="s">
        <v>8</v>
      </c>
      <c r="AN45" s="161">
        <f>3.1*3.1+4*3.1*0.5</f>
        <v>15.810000000000002</v>
      </c>
      <c r="AR45" s="171"/>
    </row>
    <row r="46" spans="1:44" s="161" customFormat="1" ht="16.5" customHeight="1">
      <c r="A46" s="812"/>
      <c r="B46" s="825" t="s">
        <v>622</v>
      </c>
      <c r="C46" s="825"/>
      <c r="D46" s="825"/>
      <c r="E46" s="825"/>
      <c r="F46" s="582"/>
      <c r="G46" s="816"/>
      <c r="H46"/>
      <c r="AJ46" s="169"/>
      <c r="AK46" s="170" t="s">
        <v>357</v>
      </c>
      <c r="AL46" s="170"/>
      <c r="AM46" s="161" t="s">
        <v>10</v>
      </c>
      <c r="AN46" s="161">
        <f>3.1*3.1*0.5</f>
        <v>4.8050000000000006</v>
      </c>
      <c r="AR46" s="171"/>
    </row>
    <row r="47" spans="1:44" s="161" customFormat="1" ht="16.5" customHeight="1">
      <c r="A47" s="812"/>
      <c r="B47" s="825" t="s">
        <v>623</v>
      </c>
      <c r="C47" s="825"/>
      <c r="D47" s="825" t="s">
        <v>6</v>
      </c>
      <c r="E47" s="976">
        <v>1</v>
      </c>
      <c r="F47" s="582"/>
      <c r="G47" s="582"/>
      <c r="H47"/>
      <c r="AJ47" s="169"/>
      <c r="AK47" s="170" t="s">
        <v>358</v>
      </c>
      <c r="AL47" s="170"/>
      <c r="AM47" s="161" t="s">
        <v>10</v>
      </c>
      <c r="AN47" s="161">
        <f>2.1*2.1*0.1</f>
        <v>0.44100000000000006</v>
      </c>
      <c r="AR47" s="171"/>
    </row>
    <row r="48" spans="1:44" s="161" customFormat="1" ht="15" customHeight="1">
      <c r="A48" s="812"/>
      <c r="B48" s="825" t="s">
        <v>624</v>
      </c>
      <c r="C48" s="825"/>
      <c r="D48" s="825"/>
      <c r="E48" s="825"/>
      <c r="F48" s="582"/>
      <c r="G48" s="816"/>
      <c r="H48"/>
      <c r="AJ48" s="169"/>
      <c r="AK48" s="170" t="s">
        <v>359</v>
      </c>
      <c r="AL48" s="170"/>
      <c r="AM48" s="161" t="s">
        <v>10</v>
      </c>
      <c r="AN48" s="161">
        <f>1.9*1.9*0.2+2*1.5*1.5*0.2+2*1.9*1.5*0.2+1.9*1.9*0.3-0.6*0.6*0.3</f>
        <v>3.7369999999999997</v>
      </c>
      <c r="AR48" s="171"/>
    </row>
    <row r="49" spans="1:44" s="161" customFormat="1" ht="17.25" customHeight="1">
      <c r="A49" s="812"/>
      <c r="B49" s="825" t="s">
        <v>625</v>
      </c>
      <c r="C49" s="825"/>
      <c r="D49" s="825"/>
      <c r="E49" s="825"/>
      <c r="F49" s="582"/>
      <c r="G49" s="816"/>
      <c r="H49"/>
      <c r="AJ49" s="169"/>
      <c r="AK49" s="170" t="s">
        <v>360</v>
      </c>
      <c r="AL49" s="170"/>
      <c r="AM49" s="161" t="s">
        <v>8</v>
      </c>
      <c r="AN49" s="161">
        <f>4*2*1.9+4*1.5*1.5</f>
        <v>24.2</v>
      </c>
      <c r="AR49" s="171"/>
    </row>
    <row r="50" spans="1:44" s="161" customFormat="1" ht="20.25" customHeight="1">
      <c r="A50" s="812"/>
      <c r="B50" s="825" t="s">
        <v>626</v>
      </c>
      <c r="C50" s="825"/>
      <c r="D50" s="825"/>
      <c r="E50" s="825"/>
      <c r="F50" s="582"/>
      <c r="G50" s="816"/>
      <c r="H50"/>
      <c r="AJ50" s="169"/>
      <c r="AK50" s="170" t="s">
        <v>362</v>
      </c>
      <c r="AL50" s="170"/>
      <c r="AM50" s="161" t="s">
        <v>8</v>
      </c>
      <c r="AN50" s="161">
        <f>1.5*1.5</f>
        <v>2.25</v>
      </c>
      <c r="AR50" s="171"/>
    </row>
    <row r="51" spans="1:44" s="161" customFormat="1" ht="33" customHeight="1">
      <c r="A51" s="812"/>
      <c r="B51" s="825" t="s">
        <v>627</v>
      </c>
      <c r="C51" s="825"/>
      <c r="D51" s="825" t="s">
        <v>6</v>
      </c>
      <c r="E51" s="976">
        <v>1</v>
      </c>
      <c r="F51" s="582"/>
      <c r="G51" s="582"/>
      <c r="H51"/>
      <c r="AJ51" s="169"/>
      <c r="AK51" s="170" t="s">
        <v>363</v>
      </c>
      <c r="AL51" s="170"/>
      <c r="AM51" s="161" t="s">
        <v>7</v>
      </c>
      <c r="AN51" s="161">
        <f>4*1.9+4*0.6</f>
        <v>10</v>
      </c>
      <c r="AR51" s="171"/>
    </row>
    <row r="52" spans="1:44" s="161" customFormat="1" ht="30" customHeight="1">
      <c r="A52" s="812"/>
      <c r="B52" s="825" t="s">
        <v>628</v>
      </c>
      <c r="C52" s="825"/>
      <c r="D52" s="825" t="s">
        <v>6</v>
      </c>
      <c r="E52" s="976">
        <v>1</v>
      </c>
      <c r="F52" s="582"/>
      <c r="G52" s="582"/>
      <c r="H52"/>
      <c r="AJ52" s="169"/>
      <c r="AK52" s="170" t="s">
        <v>364</v>
      </c>
      <c r="AL52" s="170"/>
      <c r="AM52" s="161" t="s">
        <v>92</v>
      </c>
      <c r="AN52" s="161">
        <f>830+285</f>
        <v>1115</v>
      </c>
      <c r="AR52" s="171"/>
    </row>
    <row r="53" spans="1:44" s="161" customFormat="1" ht="30" customHeight="1">
      <c r="A53" s="812"/>
      <c r="B53" s="825" t="s">
        <v>629</v>
      </c>
      <c r="C53" s="825"/>
      <c r="D53" s="825" t="s">
        <v>6</v>
      </c>
      <c r="E53" s="976">
        <v>1</v>
      </c>
      <c r="F53" s="582"/>
      <c r="G53" s="582"/>
      <c r="H53"/>
      <c r="AJ53" s="169"/>
      <c r="AK53" s="170" t="s">
        <v>367</v>
      </c>
      <c r="AL53" s="170"/>
      <c r="AM53" s="161" t="s">
        <v>366</v>
      </c>
      <c r="AN53" s="161">
        <v>1</v>
      </c>
      <c r="AR53" s="171"/>
    </row>
    <row r="54" spans="1:44" s="161" customFormat="1" ht="29.25" customHeight="1">
      <c r="A54" s="812"/>
      <c r="B54" s="834" t="s">
        <v>630</v>
      </c>
      <c r="C54" s="834"/>
      <c r="D54" s="834" t="s">
        <v>6</v>
      </c>
      <c r="E54" s="977">
        <v>1</v>
      </c>
      <c r="F54" s="582"/>
      <c r="G54" s="582"/>
      <c r="H54"/>
      <c r="AJ54" s="169"/>
      <c r="AK54" s="170" t="s">
        <v>368</v>
      </c>
      <c r="AL54" s="170"/>
      <c r="AM54" s="161" t="s">
        <v>10</v>
      </c>
      <c r="AN54" s="161">
        <f>AN43-2*1.9*1.9-2.1*2.1*0.1</f>
        <v>49.123000000000005</v>
      </c>
      <c r="AR54" s="171"/>
    </row>
    <row r="55" spans="1:44" s="161" customFormat="1" ht="29.25" customHeight="1">
      <c r="A55" s="812"/>
      <c r="B55" s="835" t="s">
        <v>631</v>
      </c>
      <c r="C55" s="835"/>
      <c r="D55" s="836" t="s">
        <v>6</v>
      </c>
      <c r="E55" s="837">
        <v>6</v>
      </c>
      <c r="F55" s="879"/>
      <c r="G55" s="838">
        <f>E55*F55</f>
        <v>0</v>
      </c>
      <c r="H55"/>
      <c r="AJ55" s="169"/>
      <c r="AK55" s="170" t="s">
        <v>339</v>
      </c>
      <c r="AL55" s="170"/>
      <c r="AM55" s="161" t="s">
        <v>10</v>
      </c>
      <c r="AN55" s="161">
        <f>AN43-AN54</f>
        <v>7.6610000000000014</v>
      </c>
      <c r="AR55" s="171"/>
    </row>
    <row r="56" spans="1:44" s="175" customFormat="1" ht="15">
      <c r="A56" s="839"/>
      <c r="B56" s="840"/>
      <c r="C56" s="841"/>
      <c r="D56" s="842"/>
      <c r="E56" s="843"/>
      <c r="F56" s="844"/>
      <c r="G56" s="844"/>
      <c r="H56"/>
      <c r="I56" s="176"/>
    </row>
    <row r="57" spans="1:44" s="175" customFormat="1" ht="63.75">
      <c r="A57" s="812" t="s">
        <v>218</v>
      </c>
      <c r="B57" s="845" t="s">
        <v>718</v>
      </c>
      <c r="C57" s="845"/>
      <c r="D57" s="846"/>
      <c r="E57" s="847"/>
      <c r="F57" s="582"/>
      <c r="G57" s="582"/>
      <c r="H57"/>
      <c r="I57" s="176"/>
    </row>
    <row r="58" spans="1:44" s="175" customFormat="1" ht="15">
      <c r="A58" s="821"/>
      <c r="B58" s="822" t="s">
        <v>334</v>
      </c>
      <c r="C58" s="822"/>
      <c r="D58" s="823" t="s">
        <v>44</v>
      </c>
      <c r="E58" s="823">
        <v>16</v>
      </c>
      <c r="F58" s="592"/>
      <c r="G58" s="592"/>
      <c r="H58"/>
      <c r="I58" s="176"/>
    </row>
    <row r="59" spans="1:44" s="175" customFormat="1" ht="15">
      <c r="A59" s="821"/>
      <c r="B59" s="822" t="s">
        <v>335</v>
      </c>
      <c r="C59" s="822"/>
      <c r="D59" s="823" t="s">
        <v>10</v>
      </c>
      <c r="E59" s="848">
        <v>1.92</v>
      </c>
      <c r="F59" s="592"/>
      <c r="G59" s="592"/>
      <c r="H59"/>
      <c r="I59" s="176"/>
    </row>
    <row r="60" spans="1:44" s="175" customFormat="1" ht="15">
      <c r="A60" s="821"/>
      <c r="B60" s="822" t="s">
        <v>354</v>
      </c>
      <c r="C60" s="822"/>
      <c r="D60" s="823" t="s">
        <v>10</v>
      </c>
      <c r="E60" s="823">
        <v>99.944000000000017</v>
      </c>
      <c r="F60" s="592"/>
      <c r="G60" s="592"/>
      <c r="H60"/>
      <c r="I60" s="176"/>
    </row>
    <row r="61" spans="1:44" s="175" customFormat="1" ht="15">
      <c r="A61" s="821"/>
      <c r="B61" s="822" t="s">
        <v>355</v>
      </c>
      <c r="C61" s="822"/>
      <c r="D61" s="823" t="s">
        <v>8</v>
      </c>
      <c r="E61" s="823">
        <v>12.96</v>
      </c>
      <c r="F61" s="592"/>
      <c r="G61" s="592"/>
      <c r="H61"/>
      <c r="I61" s="176"/>
    </row>
    <row r="62" spans="1:44" s="175" customFormat="1" ht="15">
      <c r="A62" s="821"/>
      <c r="B62" s="822" t="s">
        <v>338</v>
      </c>
      <c r="C62" s="822"/>
      <c r="D62" s="823" t="s">
        <v>8</v>
      </c>
      <c r="E62" s="823">
        <v>20.16</v>
      </c>
      <c r="F62" s="592"/>
      <c r="G62" s="592"/>
      <c r="H62"/>
      <c r="I62" s="176"/>
    </row>
    <row r="63" spans="1:44" s="175" customFormat="1" ht="15">
      <c r="A63" s="821"/>
      <c r="B63" s="822" t="s">
        <v>356</v>
      </c>
      <c r="C63" s="822"/>
      <c r="D63" s="823" t="s">
        <v>10</v>
      </c>
      <c r="E63" s="823">
        <v>6.48</v>
      </c>
      <c r="F63" s="592"/>
      <c r="G63" s="592"/>
      <c r="H63"/>
      <c r="I63" s="176"/>
    </row>
    <row r="64" spans="1:44" s="175" customFormat="1" ht="15">
      <c r="A64" s="821"/>
      <c r="B64" s="822" t="s">
        <v>358</v>
      </c>
      <c r="C64" s="822"/>
      <c r="D64" s="823" t="s">
        <v>10</v>
      </c>
      <c r="E64" s="823">
        <v>0.67600000000000016</v>
      </c>
      <c r="F64" s="592"/>
      <c r="G64" s="592"/>
      <c r="H64"/>
      <c r="I64" s="176"/>
    </row>
    <row r="65" spans="1:9" s="175" customFormat="1" ht="15">
      <c r="A65" s="821"/>
      <c r="B65" s="822" t="s">
        <v>359</v>
      </c>
      <c r="C65" s="822"/>
      <c r="D65" s="823" t="s">
        <v>10</v>
      </c>
      <c r="E65" s="823">
        <v>5.8284000000000002</v>
      </c>
      <c r="F65" s="592"/>
      <c r="G65" s="592"/>
      <c r="H65"/>
      <c r="I65" s="176"/>
    </row>
    <row r="66" spans="1:9" s="175" customFormat="1" ht="15">
      <c r="A66" s="821"/>
      <c r="B66" s="822" t="s">
        <v>360</v>
      </c>
      <c r="C66" s="822"/>
      <c r="D66" s="823" t="s">
        <v>8</v>
      </c>
      <c r="E66" s="823">
        <v>33.6</v>
      </c>
      <c r="F66" s="592"/>
      <c r="G66" s="592"/>
      <c r="H66"/>
      <c r="I66" s="176"/>
    </row>
    <row r="67" spans="1:9" s="175" customFormat="1" ht="15">
      <c r="A67" s="821"/>
      <c r="B67" s="822" t="s">
        <v>361</v>
      </c>
      <c r="C67" s="822"/>
      <c r="D67" s="823" t="s">
        <v>8</v>
      </c>
      <c r="E67" s="823">
        <v>4</v>
      </c>
      <c r="F67" s="592"/>
      <c r="G67" s="592"/>
      <c r="H67"/>
      <c r="I67" s="176"/>
    </row>
    <row r="68" spans="1:9" s="175" customFormat="1" ht="15">
      <c r="A68" s="821"/>
      <c r="B68" s="822" t="s">
        <v>363</v>
      </c>
      <c r="C68" s="822"/>
      <c r="D68" s="823" t="s">
        <v>7</v>
      </c>
      <c r="E68" s="823">
        <v>13.239999999999998</v>
      </c>
      <c r="F68" s="592"/>
      <c r="G68" s="592"/>
      <c r="H68"/>
      <c r="I68" s="176"/>
    </row>
    <row r="69" spans="1:9" s="175" customFormat="1" ht="15">
      <c r="A69" s="821"/>
      <c r="B69" s="822" t="s">
        <v>364</v>
      </c>
      <c r="C69" s="822"/>
      <c r="D69" s="823" t="s">
        <v>92</v>
      </c>
      <c r="E69" s="823">
        <v>1358</v>
      </c>
      <c r="F69" s="592"/>
      <c r="G69" s="592"/>
      <c r="H69"/>
      <c r="I69" s="176"/>
    </row>
    <row r="70" spans="1:9" s="175" customFormat="1" ht="26.25">
      <c r="A70" s="821"/>
      <c r="B70" s="822" t="s">
        <v>365</v>
      </c>
      <c r="C70" s="822"/>
      <c r="D70" s="823" t="s">
        <v>366</v>
      </c>
      <c r="E70" s="823">
        <v>1</v>
      </c>
      <c r="F70" s="592"/>
      <c r="G70" s="592"/>
      <c r="H70"/>
      <c r="I70" s="176"/>
    </row>
    <row r="71" spans="1:9" s="175" customFormat="1" ht="26.25">
      <c r="A71" s="821"/>
      <c r="B71" s="822" t="s">
        <v>368</v>
      </c>
      <c r="C71" s="822"/>
      <c r="D71" s="823" t="s">
        <v>10</v>
      </c>
      <c r="E71" s="823">
        <v>86.596000000000018</v>
      </c>
      <c r="F71" s="592"/>
      <c r="G71" s="592"/>
      <c r="H71"/>
      <c r="I71" s="176"/>
    </row>
    <row r="72" spans="1:9" s="175" customFormat="1" ht="15">
      <c r="A72" s="821"/>
      <c r="B72" s="822" t="s">
        <v>339</v>
      </c>
      <c r="C72" s="822"/>
      <c r="D72" s="823" t="s">
        <v>10</v>
      </c>
      <c r="E72" s="823">
        <v>13.347999999999999</v>
      </c>
      <c r="F72" s="592"/>
      <c r="G72" s="592"/>
      <c r="H72"/>
      <c r="I72" s="176"/>
    </row>
    <row r="73" spans="1:9" s="175" customFormat="1" ht="38.25">
      <c r="A73" s="821"/>
      <c r="B73" s="342" t="s">
        <v>369</v>
      </c>
      <c r="C73" s="822"/>
      <c r="D73" s="823" t="s">
        <v>8</v>
      </c>
      <c r="E73" s="823">
        <v>16</v>
      </c>
      <c r="F73" s="592"/>
      <c r="G73" s="592"/>
      <c r="H73"/>
      <c r="I73" s="176"/>
    </row>
    <row r="74" spans="1:9" s="175" customFormat="1" ht="15">
      <c r="A74" s="821"/>
      <c r="B74" s="342" t="s">
        <v>370</v>
      </c>
      <c r="C74" s="822"/>
      <c r="D74" s="823" t="s">
        <v>8</v>
      </c>
      <c r="E74" s="823">
        <v>16</v>
      </c>
      <c r="F74" s="592"/>
      <c r="G74" s="592"/>
      <c r="H74"/>
      <c r="I74" s="176"/>
    </row>
    <row r="75" spans="1:9" s="175" customFormat="1" ht="15">
      <c r="A75" s="821"/>
      <c r="B75" s="348" t="s">
        <v>348</v>
      </c>
      <c r="C75" s="822"/>
      <c r="D75" s="823" t="s">
        <v>44</v>
      </c>
      <c r="E75" s="823">
        <v>8</v>
      </c>
      <c r="F75" s="592"/>
      <c r="G75" s="592"/>
      <c r="H75"/>
      <c r="I75" s="176"/>
    </row>
    <row r="76" spans="1:9" s="175" customFormat="1">
      <c r="A76" s="812"/>
      <c r="B76" s="828" t="s">
        <v>371</v>
      </c>
      <c r="C76" s="828"/>
      <c r="D76" s="829" t="s">
        <v>372</v>
      </c>
      <c r="E76" s="830">
        <v>8</v>
      </c>
      <c r="F76" s="879"/>
      <c r="G76" s="838">
        <f>E76*F76</f>
        <v>0</v>
      </c>
      <c r="H76" s="232"/>
      <c r="I76" s="176"/>
    </row>
    <row r="77" spans="1:9" s="175" customFormat="1" ht="15">
      <c r="A77" s="849"/>
      <c r="B77" s="850"/>
      <c r="C77" s="850"/>
      <c r="D77" s="851"/>
      <c r="E77" s="847"/>
      <c r="F77" s="852"/>
      <c r="G77" s="853"/>
      <c r="H77"/>
      <c r="I77" s="176"/>
    </row>
    <row r="78" spans="1:9" s="162" customFormat="1" ht="63.75">
      <c r="A78" s="812">
        <v>5</v>
      </c>
      <c r="B78" s="845" t="s">
        <v>719</v>
      </c>
      <c r="C78" s="845"/>
      <c r="D78" s="846"/>
      <c r="E78" s="847"/>
      <c r="F78" s="582"/>
      <c r="G78" s="582"/>
      <c r="H78"/>
      <c r="I78" s="165"/>
    </row>
    <row r="79" spans="1:9" s="162" customFormat="1" ht="15">
      <c r="A79" s="821"/>
      <c r="B79" s="822" t="s">
        <v>334</v>
      </c>
      <c r="C79" s="822"/>
      <c r="D79" s="823" t="s">
        <v>44</v>
      </c>
      <c r="E79" s="823">
        <v>16</v>
      </c>
      <c r="F79" s="592"/>
      <c r="G79" s="592"/>
      <c r="H79"/>
      <c r="I79" s="165"/>
    </row>
    <row r="80" spans="1:9" s="163" customFormat="1" ht="15">
      <c r="A80" s="821"/>
      <c r="B80" s="822" t="s">
        <v>335</v>
      </c>
      <c r="C80" s="822"/>
      <c r="D80" s="823" t="s">
        <v>10</v>
      </c>
      <c r="E80" s="848">
        <v>1.92</v>
      </c>
      <c r="F80" s="592"/>
      <c r="G80" s="592"/>
      <c r="H80"/>
      <c r="I80" s="177"/>
    </row>
    <row r="81" spans="1:149" s="162" customFormat="1" ht="15">
      <c r="A81" s="821"/>
      <c r="B81" s="822" t="s">
        <v>354</v>
      </c>
      <c r="C81" s="822"/>
      <c r="D81" s="823" t="s">
        <v>10</v>
      </c>
      <c r="E81" s="823">
        <v>115.32000000000002</v>
      </c>
      <c r="F81" s="592"/>
      <c r="G81" s="592"/>
      <c r="H81"/>
      <c r="I81" s="177"/>
    </row>
    <row r="82" spans="1:149" s="178" customFormat="1" ht="15">
      <c r="A82" s="821"/>
      <c r="B82" s="822" t="s">
        <v>355</v>
      </c>
      <c r="C82" s="822"/>
      <c r="D82" s="823" t="s">
        <v>8</v>
      </c>
      <c r="E82" s="823">
        <v>12.96</v>
      </c>
      <c r="F82" s="592"/>
      <c r="G82" s="592"/>
      <c r="H82"/>
    </row>
    <row r="83" spans="1:149" s="162" customFormat="1" ht="15">
      <c r="A83" s="821"/>
      <c r="B83" s="822" t="s">
        <v>338</v>
      </c>
      <c r="C83" s="822"/>
      <c r="D83" s="823" t="s">
        <v>8</v>
      </c>
      <c r="E83" s="823">
        <v>20.16</v>
      </c>
      <c r="F83" s="592"/>
      <c r="G83" s="592"/>
      <c r="H83"/>
    </row>
    <row r="84" spans="1:149" s="163" customFormat="1" ht="15">
      <c r="A84" s="821"/>
      <c r="B84" s="822" t="s">
        <v>356</v>
      </c>
      <c r="C84" s="822"/>
      <c r="D84" s="823" t="s">
        <v>10</v>
      </c>
      <c r="E84" s="823">
        <v>6.48</v>
      </c>
      <c r="F84" s="592"/>
      <c r="G84" s="592"/>
      <c r="H84"/>
    </row>
    <row r="85" spans="1:149" s="163" customFormat="1" ht="15">
      <c r="A85" s="821"/>
      <c r="B85" s="822" t="s">
        <v>358</v>
      </c>
      <c r="C85" s="822"/>
      <c r="D85" s="823" t="s">
        <v>10</v>
      </c>
      <c r="E85" s="823">
        <v>0.67600000000000016</v>
      </c>
      <c r="F85" s="592"/>
      <c r="G85" s="592"/>
      <c r="H85"/>
    </row>
    <row r="86" spans="1:149" s="163" customFormat="1" ht="15">
      <c r="A86" s="821"/>
      <c r="B86" s="822" t="s">
        <v>359</v>
      </c>
      <c r="C86" s="822"/>
      <c r="D86" s="823" t="s">
        <v>10</v>
      </c>
      <c r="E86" s="823">
        <v>7.0604000000000005</v>
      </c>
      <c r="F86" s="592"/>
      <c r="G86" s="592"/>
      <c r="H86"/>
    </row>
    <row r="87" spans="1:149" s="163" customFormat="1" ht="15">
      <c r="A87" s="821"/>
      <c r="B87" s="822" t="s">
        <v>360</v>
      </c>
      <c r="C87" s="822"/>
      <c r="D87" s="823" t="s">
        <v>8</v>
      </c>
      <c r="E87" s="823">
        <v>45.92</v>
      </c>
      <c r="F87" s="592"/>
      <c r="G87" s="592"/>
      <c r="H87"/>
    </row>
    <row r="88" spans="1:149" s="163" customFormat="1" ht="15">
      <c r="A88" s="821"/>
      <c r="B88" s="822" t="s">
        <v>361</v>
      </c>
      <c r="C88" s="822"/>
      <c r="D88" s="823" t="s">
        <v>8</v>
      </c>
      <c r="E88" s="823">
        <v>4</v>
      </c>
      <c r="F88" s="592"/>
      <c r="G88" s="592"/>
      <c r="H88"/>
    </row>
    <row r="89" spans="1:149" s="162" customFormat="1" ht="15">
      <c r="A89" s="821"/>
      <c r="B89" s="822" t="s">
        <v>363</v>
      </c>
      <c r="C89" s="822"/>
      <c r="D89" s="823" t="s">
        <v>7</v>
      </c>
      <c r="E89" s="823">
        <v>13.239999999999998</v>
      </c>
      <c r="F89" s="592"/>
      <c r="G89" s="592"/>
      <c r="H89"/>
    </row>
    <row r="90" spans="1:149" s="168" customFormat="1" ht="15.75" thickBot="1">
      <c r="A90" s="821"/>
      <c r="B90" s="822" t="s">
        <v>364</v>
      </c>
      <c r="C90" s="822"/>
      <c r="D90" s="823" t="s">
        <v>92</v>
      </c>
      <c r="E90" s="823">
        <v>1461</v>
      </c>
      <c r="F90" s="592"/>
      <c r="G90" s="592"/>
      <c r="H90"/>
      <c r="I90" s="180"/>
      <c r="J90" s="179"/>
      <c r="K90" s="179"/>
      <c r="L90" s="179"/>
      <c r="M90" s="179"/>
      <c r="N90" s="179"/>
      <c r="O90" s="179"/>
      <c r="P90" s="179"/>
      <c r="Q90" s="179"/>
      <c r="R90" s="179"/>
      <c r="S90" s="179"/>
      <c r="T90" s="179"/>
      <c r="U90" s="179"/>
      <c r="V90" s="179"/>
      <c r="W90" s="179"/>
      <c r="X90" s="179"/>
      <c r="Y90" s="179"/>
      <c r="Z90" s="179"/>
      <c r="AA90" s="179"/>
      <c r="AB90" s="179"/>
      <c r="AC90" s="179"/>
      <c r="AD90" s="179"/>
      <c r="AE90" s="179"/>
      <c r="AF90" s="179"/>
      <c r="AG90" s="179"/>
      <c r="AH90" s="179"/>
      <c r="AI90" s="179"/>
      <c r="AJ90" s="179"/>
      <c r="AK90" s="179"/>
      <c r="AL90" s="179"/>
      <c r="AM90" s="179"/>
      <c r="AN90" s="179"/>
      <c r="AO90" s="179"/>
      <c r="AP90" s="179"/>
      <c r="AQ90" s="179"/>
      <c r="AR90" s="179"/>
      <c r="AS90" s="179"/>
      <c r="AT90" s="179"/>
      <c r="AU90" s="179"/>
      <c r="AV90" s="179"/>
      <c r="AW90" s="179"/>
      <c r="AX90" s="179"/>
      <c r="AY90" s="179"/>
      <c r="AZ90" s="179"/>
      <c r="BA90" s="179"/>
      <c r="BB90" s="179"/>
      <c r="BC90" s="179"/>
      <c r="BD90" s="179"/>
      <c r="BE90" s="179"/>
      <c r="BF90" s="179"/>
      <c r="BG90" s="179"/>
      <c r="BH90" s="179"/>
      <c r="BI90" s="179"/>
      <c r="BJ90" s="179"/>
      <c r="BK90" s="179"/>
      <c r="BL90" s="179"/>
      <c r="BM90" s="179"/>
      <c r="BN90" s="179"/>
      <c r="BO90" s="179"/>
      <c r="BP90" s="179"/>
      <c r="BQ90" s="179"/>
      <c r="BR90" s="179"/>
      <c r="BS90" s="179"/>
      <c r="BT90" s="179"/>
      <c r="BU90" s="179"/>
      <c r="BV90" s="179"/>
      <c r="BW90" s="179"/>
      <c r="BX90" s="179"/>
      <c r="BY90" s="179"/>
      <c r="BZ90" s="179"/>
      <c r="CA90" s="179"/>
      <c r="CB90" s="179"/>
      <c r="CC90" s="179"/>
      <c r="CD90" s="179"/>
      <c r="CE90" s="179"/>
      <c r="CF90" s="179"/>
      <c r="CG90" s="179"/>
      <c r="CH90" s="179"/>
      <c r="CI90" s="179"/>
      <c r="CJ90" s="179"/>
      <c r="CK90" s="179"/>
      <c r="CL90" s="179"/>
      <c r="CM90" s="179"/>
      <c r="CN90" s="179"/>
      <c r="CO90" s="179"/>
      <c r="CP90" s="179"/>
      <c r="CQ90" s="179"/>
      <c r="CR90" s="179"/>
      <c r="CS90" s="179"/>
      <c r="CT90" s="179"/>
      <c r="CU90" s="179"/>
      <c r="CV90" s="179"/>
      <c r="CW90" s="179"/>
      <c r="CX90" s="179"/>
      <c r="CY90" s="179"/>
      <c r="CZ90" s="179"/>
      <c r="DA90" s="179"/>
      <c r="DB90" s="179"/>
      <c r="DC90" s="179"/>
      <c r="DD90" s="179"/>
      <c r="DE90" s="179"/>
      <c r="DF90" s="179"/>
      <c r="DG90" s="179"/>
      <c r="DH90" s="179"/>
      <c r="DI90" s="179"/>
      <c r="DJ90" s="179"/>
      <c r="DK90" s="179"/>
      <c r="DL90" s="179"/>
      <c r="DM90" s="179"/>
      <c r="DN90" s="179"/>
      <c r="DO90" s="179"/>
      <c r="DP90" s="179"/>
      <c r="DQ90" s="179"/>
      <c r="DR90" s="179"/>
      <c r="DS90" s="179"/>
      <c r="DT90" s="179"/>
      <c r="DU90" s="179"/>
      <c r="DV90" s="179"/>
      <c r="DW90" s="179"/>
      <c r="DX90" s="179"/>
      <c r="DY90" s="179"/>
      <c r="DZ90" s="179"/>
      <c r="EA90" s="179"/>
      <c r="EB90" s="179"/>
      <c r="EC90" s="179"/>
      <c r="ED90" s="179"/>
      <c r="EE90" s="179"/>
      <c r="EF90" s="179"/>
      <c r="EG90" s="179"/>
      <c r="EH90" s="179"/>
      <c r="EI90" s="179"/>
      <c r="EJ90" s="179"/>
      <c r="EK90" s="179"/>
      <c r="EL90" s="179"/>
      <c r="EM90" s="179"/>
      <c r="EN90" s="179"/>
      <c r="EO90" s="179"/>
      <c r="EP90" s="179"/>
      <c r="EQ90" s="179"/>
      <c r="ER90" s="179"/>
      <c r="ES90" s="179"/>
    </row>
    <row r="91" spans="1:149" s="181" customFormat="1" ht="26.25">
      <c r="A91" s="821"/>
      <c r="B91" s="822" t="s">
        <v>365</v>
      </c>
      <c r="C91" s="822"/>
      <c r="D91" s="823" t="s">
        <v>366</v>
      </c>
      <c r="E91" s="823">
        <v>1</v>
      </c>
      <c r="F91" s="592"/>
      <c r="G91" s="592"/>
      <c r="H91"/>
      <c r="I91" s="171"/>
      <c r="J91" s="160"/>
      <c r="K91" s="160"/>
      <c r="L91" s="160"/>
      <c r="M91" s="160"/>
      <c r="N91" s="160"/>
      <c r="O91" s="160"/>
      <c r="P91" s="160"/>
      <c r="Q91" s="160"/>
      <c r="R91" s="160"/>
      <c r="S91" s="160"/>
      <c r="T91" s="160"/>
      <c r="U91" s="160"/>
      <c r="V91" s="160"/>
      <c r="W91" s="160"/>
      <c r="X91" s="160"/>
      <c r="Y91" s="160"/>
      <c r="Z91" s="160"/>
      <c r="AA91" s="160"/>
      <c r="AB91" s="160"/>
      <c r="AC91" s="160"/>
      <c r="AD91" s="160"/>
      <c r="AE91" s="160"/>
      <c r="AF91" s="160"/>
      <c r="AG91" s="160"/>
      <c r="AH91" s="160"/>
      <c r="AI91" s="160"/>
      <c r="AJ91" s="160"/>
      <c r="AK91" s="160"/>
      <c r="AL91" s="160"/>
      <c r="AM91" s="160"/>
      <c r="AN91" s="160"/>
      <c r="AO91" s="160"/>
      <c r="AP91" s="160"/>
      <c r="AQ91" s="160"/>
      <c r="AR91" s="160"/>
      <c r="AS91" s="160"/>
      <c r="AT91" s="160"/>
      <c r="AU91" s="160"/>
      <c r="AV91" s="160"/>
      <c r="AW91" s="160"/>
      <c r="AX91" s="160"/>
      <c r="AY91" s="160"/>
      <c r="AZ91" s="160"/>
      <c r="BA91" s="160"/>
      <c r="BB91" s="160"/>
      <c r="BC91" s="160"/>
      <c r="BD91" s="160"/>
      <c r="BE91" s="160"/>
      <c r="BF91" s="160"/>
      <c r="BG91" s="160"/>
      <c r="BH91" s="160"/>
      <c r="BI91" s="160"/>
      <c r="BJ91" s="160"/>
      <c r="BK91" s="160"/>
      <c r="BL91" s="160"/>
      <c r="BM91" s="160"/>
      <c r="BN91" s="160"/>
      <c r="BO91" s="160"/>
      <c r="BP91" s="160"/>
      <c r="BQ91" s="160"/>
      <c r="BR91" s="160"/>
      <c r="BS91" s="160"/>
      <c r="BT91" s="160"/>
      <c r="BU91" s="160"/>
      <c r="BV91" s="160"/>
      <c r="BW91" s="160"/>
      <c r="BX91" s="160"/>
      <c r="BY91" s="160"/>
      <c r="BZ91" s="160"/>
      <c r="CA91" s="160"/>
      <c r="CB91" s="160"/>
      <c r="CC91" s="160"/>
      <c r="CD91" s="160"/>
      <c r="CE91" s="160"/>
      <c r="CF91" s="160"/>
      <c r="CG91" s="160"/>
      <c r="CH91" s="160"/>
      <c r="CI91" s="160"/>
      <c r="CJ91" s="160"/>
      <c r="CK91" s="160"/>
      <c r="CL91" s="160"/>
      <c r="CM91" s="160"/>
      <c r="CN91" s="160"/>
      <c r="CO91" s="160"/>
      <c r="CP91" s="160"/>
      <c r="CQ91" s="160"/>
      <c r="CR91" s="160"/>
      <c r="CS91" s="160"/>
      <c r="CT91" s="160"/>
      <c r="CU91" s="160"/>
      <c r="CV91" s="160"/>
      <c r="CW91" s="160"/>
      <c r="CX91" s="160"/>
      <c r="CY91" s="160"/>
      <c r="CZ91" s="160"/>
      <c r="DA91" s="160"/>
      <c r="DB91" s="160"/>
      <c r="DC91" s="160"/>
      <c r="DD91" s="160"/>
      <c r="DE91" s="160"/>
      <c r="DF91" s="160"/>
      <c r="DG91" s="160"/>
      <c r="DH91" s="160"/>
      <c r="DI91" s="160"/>
      <c r="DJ91" s="160"/>
      <c r="DK91" s="160"/>
      <c r="DL91" s="160"/>
      <c r="DM91" s="160"/>
      <c r="DN91" s="160"/>
      <c r="DO91" s="160"/>
      <c r="DP91" s="160"/>
      <c r="DQ91" s="160"/>
      <c r="DR91" s="160"/>
      <c r="DS91" s="160"/>
      <c r="DT91" s="160"/>
      <c r="DU91" s="160"/>
      <c r="DV91" s="160"/>
      <c r="DW91" s="160"/>
      <c r="DX91" s="160"/>
      <c r="DY91" s="160"/>
      <c r="DZ91" s="160"/>
      <c r="EA91" s="160"/>
      <c r="EB91" s="160"/>
      <c r="EC91" s="160"/>
      <c r="ED91" s="160"/>
      <c r="EE91" s="160"/>
      <c r="EF91" s="160"/>
      <c r="EG91" s="160"/>
      <c r="EH91" s="160"/>
      <c r="EI91" s="160"/>
      <c r="EJ91" s="160"/>
      <c r="EK91" s="160"/>
      <c r="EL91" s="160"/>
      <c r="EM91" s="160"/>
      <c r="EN91" s="160"/>
      <c r="EO91" s="160"/>
      <c r="EP91" s="160"/>
      <c r="EQ91" s="160"/>
      <c r="ER91" s="160"/>
      <c r="ES91" s="160"/>
    </row>
    <row r="92" spans="1:149" s="160" customFormat="1" ht="26.25">
      <c r="A92" s="821"/>
      <c r="B92" s="822" t="s">
        <v>368</v>
      </c>
      <c r="C92" s="822"/>
      <c r="D92" s="823" t="s">
        <v>10</v>
      </c>
      <c r="E92" s="823">
        <v>99.092000000000027</v>
      </c>
      <c r="F92" s="592"/>
      <c r="G92" s="592"/>
      <c r="H92"/>
      <c r="I92" s="171"/>
    </row>
    <row r="93" spans="1:149" ht="15">
      <c r="A93" s="821"/>
      <c r="B93" s="822" t="s">
        <v>339</v>
      </c>
      <c r="C93" s="822"/>
      <c r="D93" s="823" t="s">
        <v>10</v>
      </c>
      <c r="E93" s="823">
        <v>16.227999999999994</v>
      </c>
      <c r="F93" s="592"/>
      <c r="G93" s="592"/>
      <c r="H93"/>
    </row>
    <row r="94" spans="1:149" ht="27" customHeight="1">
      <c r="A94" s="821"/>
      <c r="B94" s="342" t="s">
        <v>369</v>
      </c>
      <c r="C94" s="822"/>
      <c r="D94" s="823" t="s">
        <v>8</v>
      </c>
      <c r="E94" s="823">
        <v>16</v>
      </c>
      <c r="F94" s="592"/>
      <c r="G94" s="592"/>
      <c r="H94"/>
    </row>
    <row r="95" spans="1:149" ht="28.5" customHeight="1">
      <c r="A95" s="821"/>
      <c r="B95" s="342" t="s">
        <v>370</v>
      </c>
      <c r="C95" s="822"/>
      <c r="D95" s="823" t="s">
        <v>8</v>
      </c>
      <c r="E95" s="823">
        <v>16</v>
      </c>
      <c r="F95" s="592"/>
      <c r="G95" s="592"/>
      <c r="H95"/>
    </row>
    <row r="96" spans="1:149" ht="28.5" customHeight="1">
      <c r="A96" s="821"/>
      <c r="B96" s="348" t="s">
        <v>348</v>
      </c>
      <c r="C96" s="822"/>
      <c r="D96" s="823" t="s">
        <v>44</v>
      </c>
      <c r="E96" s="823">
        <v>8</v>
      </c>
      <c r="F96" s="592"/>
      <c r="G96" s="592"/>
      <c r="H96"/>
    </row>
    <row r="97" spans="1:8" ht="18" customHeight="1">
      <c r="A97" s="812"/>
      <c r="B97" s="828" t="s">
        <v>371</v>
      </c>
      <c r="C97" s="828"/>
      <c r="D97" s="829" t="s">
        <v>372</v>
      </c>
      <c r="E97" s="830">
        <v>1</v>
      </c>
      <c r="F97" s="879"/>
      <c r="G97" s="838">
        <f>E97*F97</f>
        <v>0</v>
      </c>
      <c r="H97" s="232"/>
    </row>
    <row r="98" spans="1:8" ht="15">
      <c r="A98" s="849"/>
      <c r="B98" s="850"/>
      <c r="C98" s="850"/>
      <c r="D98" s="851"/>
      <c r="E98" s="847"/>
      <c r="F98" s="852"/>
      <c r="G98" s="853"/>
      <c r="H98"/>
    </row>
    <row r="99" spans="1:8" ht="15">
      <c r="A99" s="849"/>
      <c r="B99" s="850"/>
      <c r="C99" s="850"/>
      <c r="D99" s="851"/>
      <c r="E99" s="847"/>
      <c r="F99" s="852"/>
      <c r="G99" s="853"/>
      <c r="H99"/>
    </row>
    <row r="100" spans="1:8" ht="63.75">
      <c r="A100" s="812">
        <v>6</v>
      </c>
      <c r="B100" s="845" t="s">
        <v>720</v>
      </c>
      <c r="C100" s="845"/>
      <c r="D100" s="846"/>
      <c r="E100" s="847"/>
      <c r="F100" s="582"/>
      <c r="G100" s="582"/>
      <c r="H100"/>
    </row>
    <row r="101" spans="1:8" s="154" customFormat="1" ht="15">
      <c r="A101" s="821"/>
      <c r="B101" s="822" t="s">
        <v>334</v>
      </c>
      <c r="C101" s="822"/>
      <c r="D101" s="823" t="s">
        <v>44</v>
      </c>
      <c r="E101" s="823">
        <v>14</v>
      </c>
      <c r="F101" s="592"/>
      <c r="G101" s="592"/>
      <c r="H101"/>
    </row>
    <row r="102" spans="1:8" ht="15">
      <c r="A102" s="821"/>
      <c r="B102" s="822" t="s">
        <v>335</v>
      </c>
      <c r="C102" s="822"/>
      <c r="D102" s="823" t="s">
        <v>10</v>
      </c>
      <c r="E102" s="848">
        <v>1.47</v>
      </c>
      <c r="F102" s="592"/>
      <c r="G102" s="592"/>
      <c r="H102"/>
    </row>
    <row r="103" spans="1:8" ht="15">
      <c r="A103" s="821"/>
      <c r="B103" s="822" t="s">
        <v>354</v>
      </c>
      <c r="C103" s="822"/>
      <c r="D103" s="823" t="s">
        <v>10</v>
      </c>
      <c r="E103" s="823">
        <v>56.784000000000006</v>
      </c>
      <c r="F103" s="592"/>
      <c r="G103" s="592"/>
      <c r="H103"/>
    </row>
    <row r="104" spans="1:8" ht="15">
      <c r="A104" s="821"/>
      <c r="B104" s="822" t="s">
        <v>355</v>
      </c>
      <c r="C104" s="822"/>
      <c r="D104" s="823" t="s">
        <v>8</v>
      </c>
      <c r="E104" s="823">
        <v>9.6100000000000012</v>
      </c>
      <c r="F104" s="592"/>
      <c r="G104" s="592"/>
      <c r="H104"/>
    </row>
    <row r="105" spans="1:8" ht="15">
      <c r="A105" s="821"/>
      <c r="B105" s="822" t="s">
        <v>338</v>
      </c>
      <c r="C105" s="822"/>
      <c r="D105" s="823" t="s">
        <v>8</v>
      </c>
      <c r="E105" s="823">
        <v>15.810000000000002</v>
      </c>
      <c r="F105" s="592"/>
      <c r="G105" s="592"/>
      <c r="H105"/>
    </row>
    <row r="106" spans="1:8" ht="15">
      <c r="A106" s="821"/>
      <c r="B106" s="822" t="s">
        <v>356</v>
      </c>
      <c r="C106" s="822"/>
      <c r="D106" s="823" t="s">
        <v>10</v>
      </c>
      <c r="E106" s="823">
        <v>4.8050000000000006</v>
      </c>
      <c r="F106" s="592"/>
      <c r="G106" s="592"/>
      <c r="H106"/>
    </row>
    <row r="107" spans="1:8" s="154" customFormat="1" ht="15">
      <c r="A107" s="821"/>
      <c r="B107" s="822" t="s">
        <v>358</v>
      </c>
      <c r="C107" s="822"/>
      <c r="D107" s="823" t="s">
        <v>10</v>
      </c>
      <c r="E107" s="823">
        <v>0.44100000000000006</v>
      </c>
      <c r="F107" s="592"/>
      <c r="G107" s="592"/>
      <c r="H107"/>
    </row>
    <row r="108" spans="1:8" ht="15">
      <c r="A108" s="821"/>
      <c r="B108" s="822" t="s">
        <v>359</v>
      </c>
      <c r="C108" s="822"/>
      <c r="D108" s="823" t="s">
        <v>10</v>
      </c>
      <c r="E108" s="823">
        <v>3.7369999999999997</v>
      </c>
      <c r="F108" s="592"/>
      <c r="G108" s="592"/>
      <c r="H108"/>
    </row>
    <row r="109" spans="1:8" ht="15">
      <c r="A109" s="821"/>
      <c r="B109" s="822" t="s">
        <v>360</v>
      </c>
      <c r="C109" s="822"/>
      <c r="D109" s="823" t="s">
        <v>8</v>
      </c>
      <c r="E109" s="823">
        <v>24.2</v>
      </c>
      <c r="F109" s="592"/>
      <c r="G109" s="592"/>
      <c r="H109"/>
    </row>
    <row r="110" spans="1:8" s="154" customFormat="1" ht="15">
      <c r="A110" s="821"/>
      <c r="B110" s="822" t="s">
        <v>362</v>
      </c>
      <c r="C110" s="822"/>
      <c r="D110" s="823" t="s">
        <v>8</v>
      </c>
      <c r="E110" s="823">
        <v>2.25</v>
      </c>
      <c r="F110" s="592"/>
      <c r="G110" s="592"/>
      <c r="H110"/>
    </row>
    <row r="111" spans="1:8" ht="15">
      <c r="A111" s="821"/>
      <c r="B111" s="822" t="s">
        <v>363</v>
      </c>
      <c r="C111" s="822"/>
      <c r="D111" s="823" t="s">
        <v>7</v>
      </c>
      <c r="E111" s="823">
        <v>10</v>
      </c>
      <c r="F111" s="592"/>
      <c r="G111" s="592"/>
      <c r="H111"/>
    </row>
    <row r="112" spans="1:8" ht="15">
      <c r="A112" s="821"/>
      <c r="B112" s="822" t="s">
        <v>364</v>
      </c>
      <c r="C112" s="822"/>
      <c r="D112" s="823" t="s">
        <v>92</v>
      </c>
      <c r="E112" s="823">
        <v>1115</v>
      </c>
      <c r="F112" s="592"/>
      <c r="G112" s="592"/>
      <c r="H112"/>
    </row>
    <row r="113" spans="1:8" ht="15">
      <c r="A113" s="821"/>
      <c r="B113" s="822" t="s">
        <v>367</v>
      </c>
      <c r="C113" s="822"/>
      <c r="D113" s="823" t="s">
        <v>366</v>
      </c>
      <c r="E113" s="823">
        <v>1</v>
      </c>
      <c r="F113" s="592"/>
      <c r="G113" s="592"/>
      <c r="H113"/>
    </row>
    <row r="114" spans="1:8" ht="26.25">
      <c r="A114" s="821"/>
      <c r="B114" s="822" t="s">
        <v>368</v>
      </c>
      <c r="C114" s="822"/>
      <c r="D114" s="823" t="s">
        <v>10</v>
      </c>
      <c r="E114" s="823">
        <v>49.123000000000005</v>
      </c>
      <c r="F114" s="592"/>
      <c r="G114" s="592"/>
      <c r="H114"/>
    </row>
    <row r="115" spans="1:8" ht="15">
      <c r="A115" s="821"/>
      <c r="B115" s="822" t="s">
        <v>339</v>
      </c>
      <c r="C115" s="822"/>
      <c r="D115" s="823" t="s">
        <v>10</v>
      </c>
      <c r="E115" s="823">
        <v>7.6610000000000014</v>
      </c>
      <c r="F115" s="592"/>
      <c r="G115" s="592"/>
      <c r="H115"/>
    </row>
    <row r="116" spans="1:8" ht="38.25">
      <c r="A116" s="821"/>
      <c r="B116" s="342" t="s">
        <v>369</v>
      </c>
      <c r="C116" s="822"/>
      <c r="D116" s="823" t="s">
        <v>8</v>
      </c>
      <c r="E116" s="823">
        <v>12.25</v>
      </c>
      <c r="F116" s="592"/>
      <c r="G116" s="592"/>
      <c r="H116"/>
    </row>
    <row r="117" spans="1:8" ht="15">
      <c r="A117" s="821"/>
      <c r="B117" s="342" t="s">
        <v>370</v>
      </c>
      <c r="C117" s="822"/>
      <c r="D117" s="823" t="s">
        <v>8</v>
      </c>
      <c r="E117" s="823">
        <v>12.25</v>
      </c>
      <c r="F117" s="592"/>
      <c r="G117" s="592"/>
      <c r="H117"/>
    </row>
    <row r="118" spans="1:8" ht="15">
      <c r="A118" s="821"/>
      <c r="B118" s="348" t="s">
        <v>348</v>
      </c>
      <c r="C118" s="822"/>
      <c r="D118" s="823" t="s">
        <v>44</v>
      </c>
      <c r="E118" s="823">
        <v>8</v>
      </c>
      <c r="F118" s="592"/>
      <c r="G118" s="592"/>
      <c r="H118"/>
    </row>
    <row r="119" spans="1:8">
      <c r="A119" s="812"/>
      <c r="B119" s="828" t="s">
        <v>371</v>
      </c>
      <c r="C119" s="828"/>
      <c r="D119" s="829" t="s">
        <v>372</v>
      </c>
      <c r="E119" s="830">
        <v>13</v>
      </c>
      <c r="F119" s="879"/>
      <c r="G119" s="838">
        <f>E119*F119</f>
        <v>0</v>
      </c>
      <c r="H119" s="232"/>
    </row>
    <row r="120" spans="1:8" ht="15">
      <c r="A120" s="812"/>
      <c r="B120" s="818"/>
      <c r="C120" s="802"/>
      <c r="D120" s="803"/>
      <c r="E120" s="804"/>
      <c r="F120" s="880"/>
      <c r="G120" s="854"/>
      <c r="H120"/>
    </row>
    <row r="121" spans="1:8" ht="15">
      <c r="A121" s="812" t="s">
        <v>373</v>
      </c>
      <c r="B121" s="818" t="s">
        <v>632</v>
      </c>
      <c r="C121" s="802"/>
      <c r="D121" s="855" t="s">
        <v>372</v>
      </c>
      <c r="E121" s="803">
        <v>14</v>
      </c>
      <c r="F121" s="881"/>
      <c r="G121" s="592">
        <f>E121*F121</f>
        <v>0</v>
      </c>
      <c r="H121"/>
    </row>
    <row r="122" spans="1:8" ht="15">
      <c r="A122" s="812"/>
      <c r="B122" s="818"/>
      <c r="C122" s="802"/>
      <c r="D122" s="803"/>
      <c r="E122" s="804"/>
      <c r="F122" s="880"/>
      <c r="G122" s="854"/>
      <c r="H122"/>
    </row>
    <row r="123" spans="1:8" ht="38.25">
      <c r="A123" s="812" t="s">
        <v>375</v>
      </c>
      <c r="B123" s="856" t="s">
        <v>374</v>
      </c>
      <c r="C123" s="796"/>
      <c r="D123" s="846" t="s">
        <v>44</v>
      </c>
      <c r="E123" s="803">
        <f>E31</f>
        <v>588.04999999999973</v>
      </c>
      <c r="F123" s="878"/>
      <c r="G123" s="582">
        <f>E123*F123</f>
        <v>0</v>
      </c>
      <c r="H123"/>
    </row>
    <row r="124" spans="1:8" ht="15">
      <c r="A124" s="857"/>
      <c r="B124" s="858"/>
      <c r="C124" s="859"/>
      <c r="D124" s="860"/>
      <c r="E124" s="861"/>
      <c r="F124" s="882"/>
      <c r="G124" s="582"/>
      <c r="H124"/>
    </row>
    <row r="125" spans="1:8" ht="15">
      <c r="A125" s="862" t="s">
        <v>379</v>
      </c>
      <c r="B125" s="863" t="s">
        <v>376</v>
      </c>
      <c r="C125" s="864"/>
      <c r="D125" s="860"/>
      <c r="E125" s="861"/>
      <c r="F125" s="882"/>
      <c r="G125" s="582"/>
      <c r="H125"/>
    </row>
    <row r="126" spans="1:8" ht="15">
      <c r="A126" s="857" t="s">
        <v>726</v>
      </c>
      <c r="B126" s="865" t="s">
        <v>377</v>
      </c>
      <c r="C126" s="859"/>
      <c r="D126" s="860" t="s">
        <v>372</v>
      </c>
      <c r="E126" s="866">
        <v>1</v>
      </c>
      <c r="F126" s="882"/>
      <c r="G126" s="582">
        <f>E126*F126</f>
        <v>0</v>
      </c>
      <c r="H126"/>
    </row>
    <row r="127" spans="1:8" ht="15.75" thickBot="1">
      <c r="A127" s="857" t="s">
        <v>727</v>
      </c>
      <c r="B127" s="865" t="s">
        <v>378</v>
      </c>
      <c r="C127" s="859"/>
      <c r="D127" s="860" t="s">
        <v>372</v>
      </c>
      <c r="E127" s="866">
        <v>1</v>
      </c>
      <c r="F127" s="882"/>
      <c r="G127" s="582">
        <f>E127*F127</f>
        <v>0</v>
      </c>
      <c r="H127"/>
    </row>
    <row r="128" spans="1:8" ht="15">
      <c r="A128" s="867"/>
      <c r="B128" s="868" t="s">
        <v>380</v>
      </c>
      <c r="C128" s="869"/>
      <c r="D128" s="870" t="s">
        <v>381</v>
      </c>
      <c r="E128" s="871"/>
      <c r="F128" s="872"/>
      <c r="G128" s="872">
        <f>SUM(G14:G127)</f>
        <v>0</v>
      </c>
      <c r="H128"/>
    </row>
    <row r="170" spans="1:8" s="183" customFormat="1">
      <c r="A170" s="873"/>
      <c r="B170" s="874"/>
      <c r="C170" s="874"/>
      <c r="D170" s="875"/>
      <c r="E170" s="876"/>
      <c r="F170" s="875"/>
      <c r="G170" s="877"/>
      <c r="H170" s="182"/>
    </row>
    <row r="193" spans="1:8" s="185" customFormat="1" ht="15" customHeight="1">
      <c r="A193" s="873"/>
      <c r="B193" s="874"/>
      <c r="C193" s="874"/>
      <c r="D193" s="875"/>
      <c r="E193" s="876"/>
      <c r="F193" s="875"/>
      <c r="G193" s="877"/>
      <c r="H193" s="184"/>
    </row>
    <row r="195" spans="1:8" ht="38.25" customHeight="1"/>
  </sheetData>
  <sheetProtection password="DD5D" sheet="1" objects="1" scenarios="1"/>
  <pageMargins left="0.70866141732283472" right="0.70866141732283472" top="0.74803149606299213" bottom="0.74803149606299213" header="0.31496062992125984" footer="0.31496062992125984"/>
  <pageSetup paperSize="9" scale="85" fitToHeight="0" orientation="portrait" r:id="rId1"/>
  <headerFooter>
    <oddFooter>&amp;A&amp;RPage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60"/>
  <sheetViews>
    <sheetView view="pageBreakPreview" zoomScale="115" zoomScaleNormal="130" zoomScaleSheetLayoutView="115" workbookViewId="0">
      <selection activeCell="E50" sqref="E50:E59"/>
    </sheetView>
  </sheetViews>
  <sheetFormatPr defaultColWidth="43.7109375" defaultRowHeight="12.75"/>
  <cols>
    <col min="1" max="1" width="7.42578125" style="64" bestFit="1" customWidth="1"/>
    <col min="2" max="2" width="38.42578125" style="2" customWidth="1"/>
    <col min="3" max="3" width="4.140625" style="3" customWidth="1"/>
    <col min="4" max="4" width="7.7109375" style="22" customWidth="1"/>
    <col min="5" max="5" width="13.140625" style="4" customWidth="1"/>
    <col min="6" max="6" width="18.140625" style="4" customWidth="1"/>
    <col min="7" max="7" width="9.140625" style="18" customWidth="1"/>
    <col min="8" max="8" width="18.140625" style="18" customWidth="1"/>
    <col min="9" max="247" width="9.140625" style="18" customWidth="1"/>
    <col min="248" max="248" width="8.5703125" style="18" customWidth="1"/>
    <col min="249" max="249" width="3.140625" style="18" customWidth="1"/>
    <col min="250" max="250" width="42.140625" style="18" customWidth="1"/>
    <col min="251" max="251" width="5.5703125" style="18" customWidth="1"/>
    <col min="252" max="252" width="7.42578125" style="18" customWidth="1"/>
    <col min="253" max="253" width="9" style="18" customWidth="1"/>
    <col min="254" max="254" width="13.28515625" style="18" customWidth="1"/>
    <col min="255" max="255" width="43.7109375" style="18"/>
    <col min="256" max="256" width="10.7109375" style="18" customWidth="1"/>
    <col min="257" max="257" width="3.28515625" style="18" customWidth="1"/>
    <col min="258" max="258" width="35.7109375" style="18" customWidth="1"/>
    <col min="259" max="259" width="3.28515625" style="18" customWidth="1"/>
    <col min="260" max="260" width="7.7109375" style="18" customWidth="1"/>
    <col min="261" max="261" width="10.7109375" style="18" customWidth="1"/>
    <col min="262" max="262" width="15.7109375" style="18" customWidth="1"/>
    <col min="263" max="503" width="9.140625" style="18" customWidth="1"/>
    <col min="504" max="504" width="8.5703125" style="18" customWidth="1"/>
    <col min="505" max="505" width="3.140625" style="18" customWidth="1"/>
    <col min="506" max="506" width="42.140625" style="18" customWidth="1"/>
    <col min="507" max="507" width="5.5703125" style="18" customWidth="1"/>
    <col min="508" max="508" width="7.42578125" style="18" customWidth="1"/>
    <col min="509" max="509" width="9" style="18" customWidth="1"/>
    <col min="510" max="510" width="13.28515625" style="18" customWidth="1"/>
    <col min="511" max="511" width="43.7109375" style="18"/>
    <col min="512" max="512" width="10.7109375" style="18" customWidth="1"/>
    <col min="513" max="513" width="3.28515625" style="18" customWidth="1"/>
    <col min="514" max="514" width="35.7109375" style="18" customWidth="1"/>
    <col min="515" max="515" width="3.28515625" style="18" customWidth="1"/>
    <col min="516" max="516" width="7.7109375" style="18" customWidth="1"/>
    <col min="517" max="517" width="10.7109375" style="18" customWidth="1"/>
    <col min="518" max="518" width="15.7109375" style="18" customWidth="1"/>
    <col min="519" max="759" width="9.140625" style="18" customWidth="1"/>
    <col min="760" max="760" width="8.5703125" style="18" customWidth="1"/>
    <col min="761" max="761" width="3.140625" style="18" customWidth="1"/>
    <col min="762" max="762" width="42.140625" style="18" customWidth="1"/>
    <col min="763" max="763" width="5.5703125" style="18" customWidth="1"/>
    <col min="764" max="764" width="7.42578125" style="18" customWidth="1"/>
    <col min="765" max="765" width="9" style="18" customWidth="1"/>
    <col min="766" max="766" width="13.28515625" style="18" customWidth="1"/>
    <col min="767" max="767" width="43.7109375" style="18"/>
    <col min="768" max="768" width="10.7109375" style="18" customWidth="1"/>
    <col min="769" max="769" width="3.28515625" style="18" customWidth="1"/>
    <col min="770" max="770" width="35.7109375" style="18" customWidth="1"/>
    <col min="771" max="771" width="3.28515625" style="18" customWidth="1"/>
    <col min="772" max="772" width="7.7109375" style="18" customWidth="1"/>
    <col min="773" max="773" width="10.7109375" style="18" customWidth="1"/>
    <col min="774" max="774" width="15.7109375" style="18" customWidth="1"/>
    <col min="775" max="1015" width="9.140625" style="18" customWidth="1"/>
    <col min="1016" max="1016" width="8.5703125" style="18" customWidth="1"/>
    <col min="1017" max="1017" width="3.140625" style="18" customWidth="1"/>
    <col min="1018" max="1018" width="42.140625" style="18" customWidth="1"/>
    <col min="1019" max="1019" width="5.5703125" style="18" customWidth="1"/>
    <col min="1020" max="1020" width="7.42578125" style="18" customWidth="1"/>
    <col min="1021" max="1021" width="9" style="18" customWidth="1"/>
    <col min="1022" max="1022" width="13.28515625" style="18" customWidth="1"/>
    <col min="1023" max="1023" width="43.7109375" style="18"/>
    <col min="1024" max="1024" width="10.7109375" style="18" customWidth="1"/>
    <col min="1025" max="1025" width="3.28515625" style="18" customWidth="1"/>
    <col min="1026" max="1026" width="35.7109375" style="18" customWidth="1"/>
    <col min="1027" max="1027" width="3.28515625" style="18" customWidth="1"/>
    <col min="1028" max="1028" width="7.7109375" style="18" customWidth="1"/>
    <col min="1029" max="1029" width="10.7109375" style="18" customWidth="1"/>
    <col min="1030" max="1030" width="15.7109375" style="18" customWidth="1"/>
    <col min="1031" max="1271" width="9.140625" style="18" customWidth="1"/>
    <col min="1272" max="1272" width="8.5703125" style="18" customWidth="1"/>
    <col min="1273" max="1273" width="3.140625" style="18" customWidth="1"/>
    <col min="1274" max="1274" width="42.140625" style="18" customWidth="1"/>
    <col min="1275" max="1275" width="5.5703125" style="18" customWidth="1"/>
    <col min="1276" max="1276" width="7.42578125" style="18" customWidth="1"/>
    <col min="1277" max="1277" width="9" style="18" customWidth="1"/>
    <col min="1278" max="1278" width="13.28515625" style="18" customWidth="1"/>
    <col min="1279" max="1279" width="43.7109375" style="18"/>
    <col min="1280" max="1280" width="10.7109375" style="18" customWidth="1"/>
    <col min="1281" max="1281" width="3.28515625" style="18" customWidth="1"/>
    <col min="1282" max="1282" width="35.7109375" style="18" customWidth="1"/>
    <col min="1283" max="1283" width="3.28515625" style="18" customWidth="1"/>
    <col min="1284" max="1284" width="7.7109375" style="18" customWidth="1"/>
    <col min="1285" max="1285" width="10.7109375" style="18" customWidth="1"/>
    <col min="1286" max="1286" width="15.7109375" style="18" customWidth="1"/>
    <col min="1287" max="1527" width="9.140625" style="18" customWidth="1"/>
    <col min="1528" max="1528" width="8.5703125" style="18" customWidth="1"/>
    <col min="1529" max="1529" width="3.140625" style="18" customWidth="1"/>
    <col min="1530" max="1530" width="42.140625" style="18" customWidth="1"/>
    <col min="1531" max="1531" width="5.5703125" style="18" customWidth="1"/>
    <col min="1532" max="1532" width="7.42578125" style="18" customWidth="1"/>
    <col min="1533" max="1533" width="9" style="18" customWidth="1"/>
    <col min="1534" max="1534" width="13.28515625" style="18" customWidth="1"/>
    <col min="1535" max="1535" width="43.7109375" style="18"/>
    <col min="1536" max="1536" width="10.7109375" style="18" customWidth="1"/>
    <col min="1537" max="1537" width="3.28515625" style="18" customWidth="1"/>
    <col min="1538" max="1538" width="35.7109375" style="18" customWidth="1"/>
    <col min="1539" max="1539" width="3.28515625" style="18" customWidth="1"/>
    <col min="1540" max="1540" width="7.7109375" style="18" customWidth="1"/>
    <col min="1541" max="1541" width="10.7109375" style="18" customWidth="1"/>
    <col min="1542" max="1542" width="15.7109375" style="18" customWidth="1"/>
    <col min="1543" max="1783" width="9.140625" style="18" customWidth="1"/>
    <col min="1784" max="1784" width="8.5703125" style="18" customWidth="1"/>
    <col min="1785" max="1785" width="3.140625" style="18" customWidth="1"/>
    <col min="1786" max="1786" width="42.140625" style="18" customWidth="1"/>
    <col min="1787" max="1787" width="5.5703125" style="18" customWidth="1"/>
    <col min="1788" max="1788" width="7.42578125" style="18" customWidth="1"/>
    <col min="1789" max="1789" width="9" style="18" customWidth="1"/>
    <col min="1790" max="1790" width="13.28515625" style="18" customWidth="1"/>
    <col min="1791" max="1791" width="43.7109375" style="18"/>
    <col min="1792" max="1792" width="10.7109375" style="18" customWidth="1"/>
    <col min="1793" max="1793" width="3.28515625" style="18" customWidth="1"/>
    <col min="1794" max="1794" width="35.7109375" style="18" customWidth="1"/>
    <col min="1795" max="1795" width="3.28515625" style="18" customWidth="1"/>
    <col min="1796" max="1796" width="7.7109375" style="18" customWidth="1"/>
    <col min="1797" max="1797" width="10.7109375" style="18" customWidth="1"/>
    <col min="1798" max="1798" width="15.7109375" style="18" customWidth="1"/>
    <col min="1799" max="2039" width="9.140625" style="18" customWidth="1"/>
    <col min="2040" max="2040" width="8.5703125" style="18" customWidth="1"/>
    <col min="2041" max="2041" width="3.140625" style="18" customWidth="1"/>
    <col min="2042" max="2042" width="42.140625" style="18" customWidth="1"/>
    <col min="2043" max="2043" width="5.5703125" style="18" customWidth="1"/>
    <col min="2044" max="2044" width="7.42578125" style="18" customWidth="1"/>
    <col min="2045" max="2045" width="9" style="18" customWidth="1"/>
    <col min="2046" max="2046" width="13.28515625" style="18" customWidth="1"/>
    <col min="2047" max="2047" width="43.7109375" style="18"/>
    <col min="2048" max="2048" width="10.7109375" style="18" customWidth="1"/>
    <col min="2049" max="2049" width="3.28515625" style="18" customWidth="1"/>
    <col min="2050" max="2050" width="35.7109375" style="18" customWidth="1"/>
    <col min="2051" max="2051" width="3.28515625" style="18" customWidth="1"/>
    <col min="2052" max="2052" width="7.7109375" style="18" customWidth="1"/>
    <col min="2053" max="2053" width="10.7109375" style="18" customWidth="1"/>
    <col min="2054" max="2054" width="15.7109375" style="18" customWidth="1"/>
    <col min="2055" max="2295" width="9.140625" style="18" customWidth="1"/>
    <col min="2296" max="2296" width="8.5703125" style="18" customWidth="1"/>
    <col min="2297" max="2297" width="3.140625" style="18" customWidth="1"/>
    <col min="2298" max="2298" width="42.140625" style="18" customWidth="1"/>
    <col min="2299" max="2299" width="5.5703125" style="18" customWidth="1"/>
    <col min="2300" max="2300" width="7.42578125" style="18" customWidth="1"/>
    <col min="2301" max="2301" width="9" style="18" customWidth="1"/>
    <col min="2302" max="2302" width="13.28515625" style="18" customWidth="1"/>
    <col min="2303" max="2303" width="43.7109375" style="18"/>
    <col min="2304" max="2304" width="10.7109375" style="18" customWidth="1"/>
    <col min="2305" max="2305" width="3.28515625" style="18" customWidth="1"/>
    <col min="2306" max="2306" width="35.7109375" style="18" customWidth="1"/>
    <col min="2307" max="2307" width="3.28515625" style="18" customWidth="1"/>
    <col min="2308" max="2308" width="7.7109375" style="18" customWidth="1"/>
    <col min="2309" max="2309" width="10.7109375" style="18" customWidth="1"/>
    <col min="2310" max="2310" width="15.7109375" style="18" customWidth="1"/>
    <col min="2311" max="2551" width="9.140625" style="18" customWidth="1"/>
    <col min="2552" max="2552" width="8.5703125" style="18" customWidth="1"/>
    <col min="2553" max="2553" width="3.140625" style="18" customWidth="1"/>
    <col min="2554" max="2554" width="42.140625" style="18" customWidth="1"/>
    <col min="2555" max="2555" width="5.5703125" style="18" customWidth="1"/>
    <col min="2556" max="2556" width="7.42578125" style="18" customWidth="1"/>
    <col min="2557" max="2557" width="9" style="18" customWidth="1"/>
    <col min="2558" max="2558" width="13.28515625" style="18" customWidth="1"/>
    <col min="2559" max="2559" width="43.7109375" style="18"/>
    <col min="2560" max="2560" width="10.7109375" style="18" customWidth="1"/>
    <col min="2561" max="2561" width="3.28515625" style="18" customWidth="1"/>
    <col min="2562" max="2562" width="35.7109375" style="18" customWidth="1"/>
    <col min="2563" max="2563" width="3.28515625" style="18" customWidth="1"/>
    <col min="2564" max="2564" width="7.7109375" style="18" customWidth="1"/>
    <col min="2565" max="2565" width="10.7109375" style="18" customWidth="1"/>
    <col min="2566" max="2566" width="15.7109375" style="18" customWidth="1"/>
    <col min="2567" max="2807" width="9.140625" style="18" customWidth="1"/>
    <col min="2808" max="2808" width="8.5703125" style="18" customWidth="1"/>
    <col min="2809" max="2809" width="3.140625" style="18" customWidth="1"/>
    <col min="2810" max="2810" width="42.140625" style="18" customWidth="1"/>
    <col min="2811" max="2811" width="5.5703125" style="18" customWidth="1"/>
    <col min="2812" max="2812" width="7.42578125" style="18" customWidth="1"/>
    <col min="2813" max="2813" width="9" style="18" customWidth="1"/>
    <col min="2814" max="2814" width="13.28515625" style="18" customWidth="1"/>
    <col min="2815" max="2815" width="43.7109375" style="18"/>
    <col min="2816" max="2816" width="10.7109375" style="18" customWidth="1"/>
    <col min="2817" max="2817" width="3.28515625" style="18" customWidth="1"/>
    <col min="2818" max="2818" width="35.7109375" style="18" customWidth="1"/>
    <col min="2819" max="2819" width="3.28515625" style="18" customWidth="1"/>
    <col min="2820" max="2820" width="7.7109375" style="18" customWidth="1"/>
    <col min="2821" max="2821" width="10.7109375" style="18" customWidth="1"/>
    <col min="2822" max="2822" width="15.7109375" style="18" customWidth="1"/>
    <col min="2823" max="3063" width="9.140625" style="18" customWidth="1"/>
    <col min="3064" max="3064" width="8.5703125" style="18" customWidth="1"/>
    <col min="3065" max="3065" width="3.140625" style="18" customWidth="1"/>
    <col min="3066" max="3066" width="42.140625" style="18" customWidth="1"/>
    <col min="3067" max="3067" width="5.5703125" style="18" customWidth="1"/>
    <col min="3068" max="3068" width="7.42578125" style="18" customWidth="1"/>
    <col min="3069" max="3069" width="9" style="18" customWidth="1"/>
    <col min="3070" max="3070" width="13.28515625" style="18" customWidth="1"/>
    <col min="3071" max="3071" width="43.7109375" style="18"/>
    <col min="3072" max="3072" width="10.7109375" style="18" customWidth="1"/>
    <col min="3073" max="3073" width="3.28515625" style="18" customWidth="1"/>
    <col min="3074" max="3074" width="35.7109375" style="18" customWidth="1"/>
    <col min="3075" max="3075" width="3.28515625" style="18" customWidth="1"/>
    <col min="3076" max="3076" width="7.7109375" style="18" customWidth="1"/>
    <col min="3077" max="3077" width="10.7109375" style="18" customWidth="1"/>
    <col min="3078" max="3078" width="15.7109375" style="18" customWidth="1"/>
    <col min="3079" max="3319" width="9.140625" style="18" customWidth="1"/>
    <col min="3320" max="3320" width="8.5703125" style="18" customWidth="1"/>
    <col min="3321" max="3321" width="3.140625" style="18" customWidth="1"/>
    <col min="3322" max="3322" width="42.140625" style="18" customWidth="1"/>
    <col min="3323" max="3323" width="5.5703125" style="18" customWidth="1"/>
    <col min="3324" max="3324" width="7.42578125" style="18" customWidth="1"/>
    <col min="3325" max="3325" width="9" style="18" customWidth="1"/>
    <col min="3326" max="3326" width="13.28515625" style="18" customWidth="1"/>
    <col min="3327" max="3327" width="43.7109375" style="18"/>
    <col min="3328" max="3328" width="10.7109375" style="18" customWidth="1"/>
    <col min="3329" max="3329" width="3.28515625" style="18" customWidth="1"/>
    <col min="3330" max="3330" width="35.7109375" style="18" customWidth="1"/>
    <col min="3331" max="3331" width="3.28515625" style="18" customWidth="1"/>
    <col min="3332" max="3332" width="7.7109375" style="18" customWidth="1"/>
    <col min="3333" max="3333" width="10.7109375" style="18" customWidth="1"/>
    <col min="3334" max="3334" width="15.7109375" style="18" customWidth="1"/>
    <col min="3335" max="3575" width="9.140625" style="18" customWidth="1"/>
    <col min="3576" max="3576" width="8.5703125" style="18" customWidth="1"/>
    <col min="3577" max="3577" width="3.140625" style="18" customWidth="1"/>
    <col min="3578" max="3578" width="42.140625" style="18" customWidth="1"/>
    <col min="3579" max="3579" width="5.5703125" style="18" customWidth="1"/>
    <col min="3580" max="3580" width="7.42578125" style="18" customWidth="1"/>
    <col min="3581" max="3581" width="9" style="18" customWidth="1"/>
    <col min="3582" max="3582" width="13.28515625" style="18" customWidth="1"/>
    <col min="3583" max="3583" width="43.7109375" style="18"/>
    <col min="3584" max="3584" width="10.7109375" style="18" customWidth="1"/>
    <col min="3585" max="3585" width="3.28515625" style="18" customWidth="1"/>
    <col min="3586" max="3586" width="35.7109375" style="18" customWidth="1"/>
    <col min="3587" max="3587" width="3.28515625" style="18" customWidth="1"/>
    <col min="3588" max="3588" width="7.7109375" style="18" customWidth="1"/>
    <col min="3589" max="3589" width="10.7109375" style="18" customWidth="1"/>
    <col min="3590" max="3590" width="15.7109375" style="18" customWidth="1"/>
    <col min="3591" max="3831" width="9.140625" style="18" customWidth="1"/>
    <col min="3832" max="3832" width="8.5703125" style="18" customWidth="1"/>
    <col min="3833" max="3833" width="3.140625" style="18" customWidth="1"/>
    <col min="3834" max="3834" width="42.140625" style="18" customWidth="1"/>
    <col min="3835" max="3835" width="5.5703125" style="18" customWidth="1"/>
    <col min="3836" max="3836" width="7.42578125" style="18" customWidth="1"/>
    <col min="3837" max="3837" width="9" style="18" customWidth="1"/>
    <col min="3838" max="3838" width="13.28515625" style="18" customWidth="1"/>
    <col min="3839" max="3839" width="43.7109375" style="18"/>
    <col min="3840" max="3840" width="10.7109375" style="18" customWidth="1"/>
    <col min="3841" max="3841" width="3.28515625" style="18" customWidth="1"/>
    <col min="3842" max="3842" width="35.7109375" style="18" customWidth="1"/>
    <col min="3843" max="3843" width="3.28515625" style="18" customWidth="1"/>
    <col min="3844" max="3844" width="7.7109375" style="18" customWidth="1"/>
    <col min="3845" max="3845" width="10.7109375" style="18" customWidth="1"/>
    <col min="3846" max="3846" width="15.7109375" style="18" customWidth="1"/>
    <col min="3847" max="4087" width="9.140625" style="18" customWidth="1"/>
    <col min="4088" max="4088" width="8.5703125" style="18" customWidth="1"/>
    <col min="4089" max="4089" width="3.140625" style="18" customWidth="1"/>
    <col min="4090" max="4090" width="42.140625" style="18" customWidth="1"/>
    <col min="4091" max="4091" width="5.5703125" style="18" customWidth="1"/>
    <col min="4092" max="4092" width="7.42578125" style="18" customWidth="1"/>
    <col min="4093" max="4093" width="9" style="18" customWidth="1"/>
    <col min="4094" max="4094" width="13.28515625" style="18" customWidth="1"/>
    <col min="4095" max="4095" width="43.7109375" style="18"/>
    <col min="4096" max="4096" width="10.7109375" style="18" customWidth="1"/>
    <col min="4097" max="4097" width="3.28515625" style="18" customWidth="1"/>
    <col min="4098" max="4098" width="35.7109375" style="18" customWidth="1"/>
    <col min="4099" max="4099" width="3.28515625" style="18" customWidth="1"/>
    <col min="4100" max="4100" width="7.7109375" style="18" customWidth="1"/>
    <col min="4101" max="4101" width="10.7109375" style="18" customWidth="1"/>
    <col min="4102" max="4102" width="15.7109375" style="18" customWidth="1"/>
    <col min="4103" max="4343" width="9.140625" style="18" customWidth="1"/>
    <col min="4344" max="4344" width="8.5703125" style="18" customWidth="1"/>
    <col min="4345" max="4345" width="3.140625" style="18" customWidth="1"/>
    <col min="4346" max="4346" width="42.140625" style="18" customWidth="1"/>
    <col min="4347" max="4347" width="5.5703125" style="18" customWidth="1"/>
    <col min="4348" max="4348" width="7.42578125" style="18" customWidth="1"/>
    <col min="4349" max="4349" width="9" style="18" customWidth="1"/>
    <col min="4350" max="4350" width="13.28515625" style="18" customWidth="1"/>
    <col min="4351" max="4351" width="43.7109375" style="18"/>
    <col min="4352" max="4352" width="10.7109375" style="18" customWidth="1"/>
    <col min="4353" max="4353" width="3.28515625" style="18" customWidth="1"/>
    <col min="4354" max="4354" width="35.7109375" style="18" customWidth="1"/>
    <col min="4355" max="4355" width="3.28515625" style="18" customWidth="1"/>
    <col min="4356" max="4356" width="7.7109375" style="18" customWidth="1"/>
    <col min="4357" max="4357" width="10.7109375" style="18" customWidth="1"/>
    <col min="4358" max="4358" width="15.7109375" style="18" customWidth="1"/>
    <col min="4359" max="4599" width="9.140625" style="18" customWidth="1"/>
    <col min="4600" max="4600" width="8.5703125" style="18" customWidth="1"/>
    <col min="4601" max="4601" width="3.140625" style="18" customWidth="1"/>
    <col min="4602" max="4602" width="42.140625" style="18" customWidth="1"/>
    <col min="4603" max="4603" width="5.5703125" style="18" customWidth="1"/>
    <col min="4604" max="4604" width="7.42578125" style="18" customWidth="1"/>
    <col min="4605" max="4605" width="9" style="18" customWidth="1"/>
    <col min="4606" max="4606" width="13.28515625" style="18" customWidth="1"/>
    <col min="4607" max="4607" width="43.7109375" style="18"/>
    <col min="4608" max="4608" width="10.7109375" style="18" customWidth="1"/>
    <col min="4609" max="4609" width="3.28515625" style="18" customWidth="1"/>
    <col min="4610" max="4610" width="35.7109375" style="18" customWidth="1"/>
    <col min="4611" max="4611" width="3.28515625" style="18" customWidth="1"/>
    <col min="4612" max="4612" width="7.7109375" style="18" customWidth="1"/>
    <col min="4613" max="4613" width="10.7109375" style="18" customWidth="1"/>
    <col min="4614" max="4614" width="15.7109375" style="18" customWidth="1"/>
    <col min="4615" max="4855" width="9.140625" style="18" customWidth="1"/>
    <col min="4856" max="4856" width="8.5703125" style="18" customWidth="1"/>
    <col min="4857" max="4857" width="3.140625" style="18" customWidth="1"/>
    <col min="4858" max="4858" width="42.140625" style="18" customWidth="1"/>
    <col min="4859" max="4859" width="5.5703125" style="18" customWidth="1"/>
    <col min="4860" max="4860" width="7.42578125" style="18" customWidth="1"/>
    <col min="4861" max="4861" width="9" style="18" customWidth="1"/>
    <col min="4862" max="4862" width="13.28515625" style="18" customWidth="1"/>
    <col min="4863" max="4863" width="43.7109375" style="18"/>
    <col min="4864" max="4864" width="10.7109375" style="18" customWidth="1"/>
    <col min="4865" max="4865" width="3.28515625" style="18" customWidth="1"/>
    <col min="4866" max="4866" width="35.7109375" style="18" customWidth="1"/>
    <col min="4867" max="4867" width="3.28515625" style="18" customWidth="1"/>
    <col min="4868" max="4868" width="7.7109375" style="18" customWidth="1"/>
    <col min="4869" max="4869" width="10.7109375" style="18" customWidth="1"/>
    <col min="4870" max="4870" width="15.7109375" style="18" customWidth="1"/>
    <col min="4871" max="5111" width="9.140625" style="18" customWidth="1"/>
    <col min="5112" max="5112" width="8.5703125" style="18" customWidth="1"/>
    <col min="5113" max="5113" width="3.140625" style="18" customWidth="1"/>
    <col min="5114" max="5114" width="42.140625" style="18" customWidth="1"/>
    <col min="5115" max="5115" width="5.5703125" style="18" customWidth="1"/>
    <col min="5116" max="5116" width="7.42578125" style="18" customWidth="1"/>
    <col min="5117" max="5117" width="9" style="18" customWidth="1"/>
    <col min="5118" max="5118" width="13.28515625" style="18" customWidth="1"/>
    <col min="5119" max="5119" width="43.7109375" style="18"/>
    <col min="5120" max="5120" width="10.7109375" style="18" customWidth="1"/>
    <col min="5121" max="5121" width="3.28515625" style="18" customWidth="1"/>
    <col min="5122" max="5122" width="35.7109375" style="18" customWidth="1"/>
    <col min="5123" max="5123" width="3.28515625" style="18" customWidth="1"/>
    <col min="5124" max="5124" width="7.7109375" style="18" customWidth="1"/>
    <col min="5125" max="5125" width="10.7109375" style="18" customWidth="1"/>
    <col min="5126" max="5126" width="15.7109375" style="18" customWidth="1"/>
    <col min="5127" max="5367" width="9.140625" style="18" customWidth="1"/>
    <col min="5368" max="5368" width="8.5703125" style="18" customWidth="1"/>
    <col min="5369" max="5369" width="3.140625" style="18" customWidth="1"/>
    <col min="5370" max="5370" width="42.140625" style="18" customWidth="1"/>
    <col min="5371" max="5371" width="5.5703125" style="18" customWidth="1"/>
    <col min="5372" max="5372" width="7.42578125" style="18" customWidth="1"/>
    <col min="5373" max="5373" width="9" style="18" customWidth="1"/>
    <col min="5374" max="5374" width="13.28515625" style="18" customWidth="1"/>
    <col min="5375" max="5375" width="43.7109375" style="18"/>
    <col min="5376" max="5376" width="10.7109375" style="18" customWidth="1"/>
    <col min="5377" max="5377" width="3.28515625" style="18" customWidth="1"/>
    <col min="5378" max="5378" width="35.7109375" style="18" customWidth="1"/>
    <col min="5379" max="5379" width="3.28515625" style="18" customWidth="1"/>
    <col min="5380" max="5380" width="7.7109375" style="18" customWidth="1"/>
    <col min="5381" max="5381" width="10.7109375" style="18" customWidth="1"/>
    <col min="5382" max="5382" width="15.7109375" style="18" customWidth="1"/>
    <col min="5383" max="5623" width="9.140625" style="18" customWidth="1"/>
    <col min="5624" max="5624" width="8.5703125" style="18" customWidth="1"/>
    <col min="5625" max="5625" width="3.140625" style="18" customWidth="1"/>
    <col min="5626" max="5626" width="42.140625" style="18" customWidth="1"/>
    <col min="5627" max="5627" width="5.5703125" style="18" customWidth="1"/>
    <col min="5628" max="5628" width="7.42578125" style="18" customWidth="1"/>
    <col min="5629" max="5629" width="9" style="18" customWidth="1"/>
    <col min="5630" max="5630" width="13.28515625" style="18" customWidth="1"/>
    <col min="5631" max="5631" width="43.7109375" style="18"/>
    <col min="5632" max="5632" width="10.7109375" style="18" customWidth="1"/>
    <col min="5633" max="5633" width="3.28515625" style="18" customWidth="1"/>
    <col min="5634" max="5634" width="35.7109375" style="18" customWidth="1"/>
    <col min="5635" max="5635" width="3.28515625" style="18" customWidth="1"/>
    <col min="5636" max="5636" width="7.7109375" style="18" customWidth="1"/>
    <col min="5637" max="5637" width="10.7109375" style="18" customWidth="1"/>
    <col min="5638" max="5638" width="15.7109375" style="18" customWidth="1"/>
    <col min="5639" max="5879" width="9.140625" style="18" customWidth="1"/>
    <col min="5880" max="5880" width="8.5703125" style="18" customWidth="1"/>
    <col min="5881" max="5881" width="3.140625" style="18" customWidth="1"/>
    <col min="5882" max="5882" width="42.140625" style="18" customWidth="1"/>
    <col min="5883" max="5883" width="5.5703125" style="18" customWidth="1"/>
    <col min="5884" max="5884" width="7.42578125" style="18" customWidth="1"/>
    <col min="5885" max="5885" width="9" style="18" customWidth="1"/>
    <col min="5886" max="5886" width="13.28515625" style="18" customWidth="1"/>
    <col min="5887" max="5887" width="43.7109375" style="18"/>
    <col min="5888" max="5888" width="10.7109375" style="18" customWidth="1"/>
    <col min="5889" max="5889" width="3.28515625" style="18" customWidth="1"/>
    <col min="5890" max="5890" width="35.7109375" style="18" customWidth="1"/>
    <col min="5891" max="5891" width="3.28515625" style="18" customWidth="1"/>
    <col min="5892" max="5892" width="7.7109375" style="18" customWidth="1"/>
    <col min="5893" max="5893" width="10.7109375" style="18" customWidth="1"/>
    <col min="5894" max="5894" width="15.7109375" style="18" customWidth="1"/>
    <col min="5895" max="6135" width="9.140625" style="18" customWidth="1"/>
    <col min="6136" max="6136" width="8.5703125" style="18" customWidth="1"/>
    <col min="6137" max="6137" width="3.140625" style="18" customWidth="1"/>
    <col min="6138" max="6138" width="42.140625" style="18" customWidth="1"/>
    <col min="6139" max="6139" width="5.5703125" style="18" customWidth="1"/>
    <col min="6140" max="6140" width="7.42578125" style="18" customWidth="1"/>
    <col min="6141" max="6141" width="9" style="18" customWidth="1"/>
    <col min="6142" max="6142" width="13.28515625" style="18" customWidth="1"/>
    <col min="6143" max="6143" width="43.7109375" style="18"/>
    <col min="6144" max="6144" width="10.7109375" style="18" customWidth="1"/>
    <col min="6145" max="6145" width="3.28515625" style="18" customWidth="1"/>
    <col min="6146" max="6146" width="35.7109375" style="18" customWidth="1"/>
    <col min="6147" max="6147" width="3.28515625" style="18" customWidth="1"/>
    <col min="6148" max="6148" width="7.7109375" style="18" customWidth="1"/>
    <col min="6149" max="6149" width="10.7109375" style="18" customWidth="1"/>
    <col min="6150" max="6150" width="15.7109375" style="18" customWidth="1"/>
    <col min="6151" max="6391" width="9.140625" style="18" customWidth="1"/>
    <col min="6392" max="6392" width="8.5703125" style="18" customWidth="1"/>
    <col min="6393" max="6393" width="3.140625" style="18" customWidth="1"/>
    <col min="6394" max="6394" width="42.140625" style="18" customWidth="1"/>
    <col min="6395" max="6395" width="5.5703125" style="18" customWidth="1"/>
    <col min="6396" max="6396" width="7.42578125" style="18" customWidth="1"/>
    <col min="6397" max="6397" width="9" style="18" customWidth="1"/>
    <col min="6398" max="6398" width="13.28515625" style="18" customWidth="1"/>
    <col min="6399" max="6399" width="43.7109375" style="18"/>
    <col min="6400" max="6400" width="10.7109375" style="18" customWidth="1"/>
    <col min="6401" max="6401" width="3.28515625" style="18" customWidth="1"/>
    <col min="6402" max="6402" width="35.7109375" style="18" customWidth="1"/>
    <col min="6403" max="6403" width="3.28515625" style="18" customWidth="1"/>
    <col min="6404" max="6404" width="7.7109375" style="18" customWidth="1"/>
    <col min="6405" max="6405" width="10.7109375" style="18" customWidth="1"/>
    <col min="6406" max="6406" width="15.7109375" style="18" customWidth="1"/>
    <col min="6407" max="6647" width="9.140625" style="18" customWidth="1"/>
    <col min="6648" max="6648" width="8.5703125" style="18" customWidth="1"/>
    <col min="6649" max="6649" width="3.140625" style="18" customWidth="1"/>
    <col min="6650" max="6650" width="42.140625" style="18" customWidth="1"/>
    <col min="6651" max="6651" width="5.5703125" style="18" customWidth="1"/>
    <col min="6652" max="6652" width="7.42578125" style="18" customWidth="1"/>
    <col min="6653" max="6653" width="9" style="18" customWidth="1"/>
    <col min="6654" max="6654" width="13.28515625" style="18" customWidth="1"/>
    <col min="6655" max="6655" width="43.7109375" style="18"/>
    <col min="6656" max="6656" width="10.7109375" style="18" customWidth="1"/>
    <col min="6657" max="6657" width="3.28515625" style="18" customWidth="1"/>
    <col min="6658" max="6658" width="35.7109375" style="18" customWidth="1"/>
    <col min="6659" max="6659" width="3.28515625" style="18" customWidth="1"/>
    <col min="6660" max="6660" width="7.7109375" style="18" customWidth="1"/>
    <col min="6661" max="6661" width="10.7109375" style="18" customWidth="1"/>
    <col min="6662" max="6662" width="15.7109375" style="18" customWidth="1"/>
    <col min="6663" max="6903" width="9.140625" style="18" customWidth="1"/>
    <col min="6904" max="6904" width="8.5703125" style="18" customWidth="1"/>
    <col min="6905" max="6905" width="3.140625" style="18" customWidth="1"/>
    <col min="6906" max="6906" width="42.140625" style="18" customWidth="1"/>
    <col min="6907" max="6907" width="5.5703125" style="18" customWidth="1"/>
    <col min="6908" max="6908" width="7.42578125" style="18" customWidth="1"/>
    <col min="6909" max="6909" width="9" style="18" customWidth="1"/>
    <col min="6910" max="6910" width="13.28515625" style="18" customWidth="1"/>
    <col min="6911" max="6911" width="43.7109375" style="18"/>
    <col min="6912" max="6912" width="10.7109375" style="18" customWidth="1"/>
    <col min="6913" max="6913" width="3.28515625" style="18" customWidth="1"/>
    <col min="6914" max="6914" width="35.7109375" style="18" customWidth="1"/>
    <col min="6915" max="6915" width="3.28515625" style="18" customWidth="1"/>
    <col min="6916" max="6916" width="7.7109375" style="18" customWidth="1"/>
    <col min="6917" max="6917" width="10.7109375" style="18" customWidth="1"/>
    <col min="6918" max="6918" width="15.7109375" style="18" customWidth="1"/>
    <col min="6919" max="7159" width="9.140625" style="18" customWidth="1"/>
    <col min="7160" max="7160" width="8.5703125" style="18" customWidth="1"/>
    <col min="7161" max="7161" width="3.140625" style="18" customWidth="1"/>
    <col min="7162" max="7162" width="42.140625" style="18" customWidth="1"/>
    <col min="7163" max="7163" width="5.5703125" style="18" customWidth="1"/>
    <col min="7164" max="7164" width="7.42578125" style="18" customWidth="1"/>
    <col min="7165" max="7165" width="9" style="18" customWidth="1"/>
    <col min="7166" max="7166" width="13.28515625" style="18" customWidth="1"/>
    <col min="7167" max="7167" width="43.7109375" style="18"/>
    <col min="7168" max="7168" width="10.7109375" style="18" customWidth="1"/>
    <col min="7169" max="7169" width="3.28515625" style="18" customWidth="1"/>
    <col min="7170" max="7170" width="35.7109375" style="18" customWidth="1"/>
    <col min="7171" max="7171" width="3.28515625" style="18" customWidth="1"/>
    <col min="7172" max="7172" width="7.7109375" style="18" customWidth="1"/>
    <col min="7173" max="7173" width="10.7109375" style="18" customWidth="1"/>
    <col min="7174" max="7174" width="15.7109375" style="18" customWidth="1"/>
    <col min="7175" max="7415" width="9.140625" style="18" customWidth="1"/>
    <col min="7416" max="7416" width="8.5703125" style="18" customWidth="1"/>
    <col min="7417" max="7417" width="3.140625" style="18" customWidth="1"/>
    <col min="7418" max="7418" width="42.140625" style="18" customWidth="1"/>
    <col min="7419" max="7419" width="5.5703125" style="18" customWidth="1"/>
    <col min="7420" max="7420" width="7.42578125" style="18" customWidth="1"/>
    <col min="7421" max="7421" width="9" style="18" customWidth="1"/>
    <col min="7422" max="7422" width="13.28515625" style="18" customWidth="1"/>
    <col min="7423" max="7423" width="43.7109375" style="18"/>
    <col min="7424" max="7424" width="10.7109375" style="18" customWidth="1"/>
    <col min="7425" max="7425" width="3.28515625" style="18" customWidth="1"/>
    <col min="7426" max="7426" width="35.7109375" style="18" customWidth="1"/>
    <col min="7427" max="7427" width="3.28515625" style="18" customWidth="1"/>
    <col min="7428" max="7428" width="7.7109375" style="18" customWidth="1"/>
    <col min="7429" max="7429" width="10.7109375" style="18" customWidth="1"/>
    <col min="7430" max="7430" width="15.7109375" style="18" customWidth="1"/>
    <col min="7431" max="7671" width="9.140625" style="18" customWidth="1"/>
    <col min="7672" max="7672" width="8.5703125" style="18" customWidth="1"/>
    <col min="7673" max="7673" width="3.140625" style="18" customWidth="1"/>
    <col min="7674" max="7674" width="42.140625" style="18" customWidth="1"/>
    <col min="7675" max="7675" width="5.5703125" style="18" customWidth="1"/>
    <col min="7676" max="7676" width="7.42578125" style="18" customWidth="1"/>
    <col min="7677" max="7677" width="9" style="18" customWidth="1"/>
    <col min="7678" max="7678" width="13.28515625" style="18" customWidth="1"/>
    <col min="7679" max="7679" width="43.7109375" style="18"/>
    <col min="7680" max="7680" width="10.7109375" style="18" customWidth="1"/>
    <col min="7681" max="7681" width="3.28515625" style="18" customWidth="1"/>
    <col min="7682" max="7682" width="35.7109375" style="18" customWidth="1"/>
    <col min="7683" max="7683" width="3.28515625" style="18" customWidth="1"/>
    <col min="7684" max="7684" width="7.7109375" style="18" customWidth="1"/>
    <col min="7685" max="7685" width="10.7109375" style="18" customWidth="1"/>
    <col min="7686" max="7686" width="15.7109375" style="18" customWidth="1"/>
    <col min="7687" max="7927" width="9.140625" style="18" customWidth="1"/>
    <col min="7928" max="7928" width="8.5703125" style="18" customWidth="1"/>
    <col min="7929" max="7929" width="3.140625" style="18" customWidth="1"/>
    <col min="7930" max="7930" width="42.140625" style="18" customWidth="1"/>
    <col min="7931" max="7931" width="5.5703125" style="18" customWidth="1"/>
    <col min="7932" max="7932" width="7.42578125" style="18" customWidth="1"/>
    <col min="7933" max="7933" width="9" style="18" customWidth="1"/>
    <col min="7934" max="7934" width="13.28515625" style="18" customWidth="1"/>
    <col min="7935" max="7935" width="43.7109375" style="18"/>
    <col min="7936" max="7936" width="10.7109375" style="18" customWidth="1"/>
    <col min="7937" max="7937" width="3.28515625" style="18" customWidth="1"/>
    <col min="7938" max="7938" width="35.7109375" style="18" customWidth="1"/>
    <col min="7939" max="7939" width="3.28515625" style="18" customWidth="1"/>
    <col min="7940" max="7940" width="7.7109375" style="18" customWidth="1"/>
    <col min="7941" max="7941" width="10.7109375" style="18" customWidth="1"/>
    <col min="7942" max="7942" width="15.7109375" style="18" customWidth="1"/>
    <col min="7943" max="8183" width="9.140625" style="18" customWidth="1"/>
    <col min="8184" max="8184" width="8.5703125" style="18" customWidth="1"/>
    <col min="8185" max="8185" width="3.140625" style="18" customWidth="1"/>
    <col min="8186" max="8186" width="42.140625" style="18" customWidth="1"/>
    <col min="8187" max="8187" width="5.5703125" style="18" customWidth="1"/>
    <col min="8188" max="8188" width="7.42578125" style="18" customWidth="1"/>
    <col min="8189" max="8189" width="9" style="18" customWidth="1"/>
    <col min="8190" max="8190" width="13.28515625" style="18" customWidth="1"/>
    <col min="8191" max="8191" width="43.7109375" style="18"/>
    <col min="8192" max="8192" width="10.7109375" style="18" customWidth="1"/>
    <col min="8193" max="8193" width="3.28515625" style="18" customWidth="1"/>
    <col min="8194" max="8194" width="35.7109375" style="18" customWidth="1"/>
    <col min="8195" max="8195" width="3.28515625" style="18" customWidth="1"/>
    <col min="8196" max="8196" width="7.7109375" style="18" customWidth="1"/>
    <col min="8197" max="8197" width="10.7109375" style="18" customWidth="1"/>
    <col min="8198" max="8198" width="15.7109375" style="18" customWidth="1"/>
    <col min="8199" max="8439" width="9.140625" style="18" customWidth="1"/>
    <col min="8440" max="8440" width="8.5703125" style="18" customWidth="1"/>
    <col min="8441" max="8441" width="3.140625" style="18" customWidth="1"/>
    <col min="8442" max="8442" width="42.140625" style="18" customWidth="1"/>
    <col min="8443" max="8443" width="5.5703125" style="18" customWidth="1"/>
    <col min="8444" max="8444" width="7.42578125" style="18" customWidth="1"/>
    <col min="8445" max="8445" width="9" style="18" customWidth="1"/>
    <col min="8446" max="8446" width="13.28515625" style="18" customWidth="1"/>
    <col min="8447" max="8447" width="43.7109375" style="18"/>
    <col min="8448" max="8448" width="10.7109375" style="18" customWidth="1"/>
    <col min="8449" max="8449" width="3.28515625" style="18" customWidth="1"/>
    <col min="8450" max="8450" width="35.7109375" style="18" customWidth="1"/>
    <col min="8451" max="8451" width="3.28515625" style="18" customWidth="1"/>
    <col min="8452" max="8452" width="7.7109375" style="18" customWidth="1"/>
    <col min="8453" max="8453" width="10.7109375" style="18" customWidth="1"/>
    <col min="8454" max="8454" width="15.7109375" style="18" customWidth="1"/>
    <col min="8455" max="8695" width="9.140625" style="18" customWidth="1"/>
    <col min="8696" max="8696" width="8.5703125" style="18" customWidth="1"/>
    <col min="8697" max="8697" width="3.140625" style="18" customWidth="1"/>
    <col min="8698" max="8698" width="42.140625" style="18" customWidth="1"/>
    <col min="8699" max="8699" width="5.5703125" style="18" customWidth="1"/>
    <col min="8700" max="8700" width="7.42578125" style="18" customWidth="1"/>
    <col min="8701" max="8701" width="9" style="18" customWidth="1"/>
    <col min="8702" max="8702" width="13.28515625" style="18" customWidth="1"/>
    <col min="8703" max="8703" width="43.7109375" style="18"/>
    <col min="8704" max="8704" width="10.7109375" style="18" customWidth="1"/>
    <col min="8705" max="8705" width="3.28515625" style="18" customWidth="1"/>
    <col min="8706" max="8706" width="35.7109375" style="18" customWidth="1"/>
    <col min="8707" max="8707" width="3.28515625" style="18" customWidth="1"/>
    <col min="8708" max="8708" width="7.7109375" style="18" customWidth="1"/>
    <col min="8709" max="8709" width="10.7109375" style="18" customWidth="1"/>
    <col min="8710" max="8710" width="15.7109375" style="18" customWidth="1"/>
    <col min="8711" max="8951" width="9.140625" style="18" customWidth="1"/>
    <col min="8952" max="8952" width="8.5703125" style="18" customWidth="1"/>
    <col min="8953" max="8953" width="3.140625" style="18" customWidth="1"/>
    <col min="8954" max="8954" width="42.140625" style="18" customWidth="1"/>
    <col min="8955" max="8955" width="5.5703125" style="18" customWidth="1"/>
    <col min="8956" max="8956" width="7.42578125" style="18" customWidth="1"/>
    <col min="8957" max="8957" width="9" style="18" customWidth="1"/>
    <col min="8958" max="8958" width="13.28515625" style="18" customWidth="1"/>
    <col min="8959" max="8959" width="43.7109375" style="18"/>
    <col min="8960" max="8960" width="10.7109375" style="18" customWidth="1"/>
    <col min="8961" max="8961" width="3.28515625" style="18" customWidth="1"/>
    <col min="8962" max="8962" width="35.7109375" style="18" customWidth="1"/>
    <col min="8963" max="8963" width="3.28515625" style="18" customWidth="1"/>
    <col min="8964" max="8964" width="7.7109375" style="18" customWidth="1"/>
    <col min="8965" max="8965" width="10.7109375" style="18" customWidth="1"/>
    <col min="8966" max="8966" width="15.7109375" style="18" customWidth="1"/>
    <col min="8967" max="9207" width="9.140625" style="18" customWidth="1"/>
    <col min="9208" max="9208" width="8.5703125" style="18" customWidth="1"/>
    <col min="9209" max="9209" width="3.140625" style="18" customWidth="1"/>
    <col min="9210" max="9210" width="42.140625" style="18" customWidth="1"/>
    <col min="9211" max="9211" width="5.5703125" style="18" customWidth="1"/>
    <col min="9212" max="9212" width="7.42578125" style="18" customWidth="1"/>
    <col min="9213" max="9213" width="9" style="18" customWidth="1"/>
    <col min="9214" max="9214" width="13.28515625" style="18" customWidth="1"/>
    <col min="9215" max="9215" width="43.7109375" style="18"/>
    <col min="9216" max="9216" width="10.7109375" style="18" customWidth="1"/>
    <col min="9217" max="9217" width="3.28515625" style="18" customWidth="1"/>
    <col min="9218" max="9218" width="35.7109375" style="18" customWidth="1"/>
    <col min="9219" max="9219" width="3.28515625" style="18" customWidth="1"/>
    <col min="9220" max="9220" width="7.7109375" style="18" customWidth="1"/>
    <col min="9221" max="9221" width="10.7109375" style="18" customWidth="1"/>
    <col min="9222" max="9222" width="15.7109375" style="18" customWidth="1"/>
    <col min="9223" max="9463" width="9.140625" style="18" customWidth="1"/>
    <col min="9464" max="9464" width="8.5703125" style="18" customWidth="1"/>
    <col min="9465" max="9465" width="3.140625" style="18" customWidth="1"/>
    <col min="9466" max="9466" width="42.140625" style="18" customWidth="1"/>
    <col min="9467" max="9467" width="5.5703125" style="18" customWidth="1"/>
    <col min="9468" max="9468" width="7.42578125" style="18" customWidth="1"/>
    <col min="9469" max="9469" width="9" style="18" customWidth="1"/>
    <col min="9470" max="9470" width="13.28515625" style="18" customWidth="1"/>
    <col min="9471" max="9471" width="43.7109375" style="18"/>
    <col min="9472" max="9472" width="10.7109375" style="18" customWidth="1"/>
    <col min="9473" max="9473" width="3.28515625" style="18" customWidth="1"/>
    <col min="9474" max="9474" width="35.7109375" style="18" customWidth="1"/>
    <col min="9475" max="9475" width="3.28515625" style="18" customWidth="1"/>
    <col min="9476" max="9476" width="7.7109375" style="18" customWidth="1"/>
    <col min="9477" max="9477" width="10.7109375" style="18" customWidth="1"/>
    <col min="9478" max="9478" width="15.7109375" style="18" customWidth="1"/>
    <col min="9479" max="9719" width="9.140625" style="18" customWidth="1"/>
    <col min="9720" max="9720" width="8.5703125" style="18" customWidth="1"/>
    <col min="9721" max="9721" width="3.140625" style="18" customWidth="1"/>
    <col min="9722" max="9722" width="42.140625" style="18" customWidth="1"/>
    <col min="9723" max="9723" width="5.5703125" style="18" customWidth="1"/>
    <col min="9724" max="9724" width="7.42578125" style="18" customWidth="1"/>
    <col min="9725" max="9725" width="9" style="18" customWidth="1"/>
    <col min="9726" max="9726" width="13.28515625" style="18" customWidth="1"/>
    <col min="9727" max="9727" width="43.7109375" style="18"/>
    <col min="9728" max="9728" width="10.7109375" style="18" customWidth="1"/>
    <col min="9729" max="9729" width="3.28515625" style="18" customWidth="1"/>
    <col min="9730" max="9730" width="35.7109375" style="18" customWidth="1"/>
    <col min="9731" max="9731" width="3.28515625" style="18" customWidth="1"/>
    <col min="9732" max="9732" width="7.7109375" style="18" customWidth="1"/>
    <col min="9733" max="9733" width="10.7109375" style="18" customWidth="1"/>
    <col min="9734" max="9734" width="15.7109375" style="18" customWidth="1"/>
    <col min="9735" max="9975" width="9.140625" style="18" customWidth="1"/>
    <col min="9976" max="9976" width="8.5703125" style="18" customWidth="1"/>
    <col min="9977" max="9977" width="3.140625" style="18" customWidth="1"/>
    <col min="9978" max="9978" width="42.140625" style="18" customWidth="1"/>
    <col min="9979" max="9979" width="5.5703125" style="18" customWidth="1"/>
    <col min="9980" max="9980" width="7.42578125" style="18" customWidth="1"/>
    <col min="9981" max="9981" width="9" style="18" customWidth="1"/>
    <col min="9982" max="9982" width="13.28515625" style="18" customWidth="1"/>
    <col min="9983" max="9983" width="43.7109375" style="18"/>
    <col min="9984" max="9984" width="10.7109375" style="18" customWidth="1"/>
    <col min="9985" max="9985" width="3.28515625" style="18" customWidth="1"/>
    <col min="9986" max="9986" width="35.7109375" style="18" customWidth="1"/>
    <col min="9987" max="9987" width="3.28515625" style="18" customWidth="1"/>
    <col min="9988" max="9988" width="7.7109375" style="18" customWidth="1"/>
    <col min="9989" max="9989" width="10.7109375" style="18" customWidth="1"/>
    <col min="9990" max="9990" width="15.7109375" style="18" customWidth="1"/>
    <col min="9991" max="10231" width="9.140625" style="18" customWidth="1"/>
    <col min="10232" max="10232" width="8.5703125" style="18" customWidth="1"/>
    <col min="10233" max="10233" width="3.140625" style="18" customWidth="1"/>
    <col min="10234" max="10234" width="42.140625" style="18" customWidth="1"/>
    <col min="10235" max="10235" width="5.5703125" style="18" customWidth="1"/>
    <col min="10236" max="10236" width="7.42578125" style="18" customWidth="1"/>
    <col min="10237" max="10237" width="9" style="18" customWidth="1"/>
    <col min="10238" max="10238" width="13.28515625" style="18" customWidth="1"/>
    <col min="10239" max="10239" width="43.7109375" style="18"/>
    <col min="10240" max="10240" width="10.7109375" style="18" customWidth="1"/>
    <col min="10241" max="10241" width="3.28515625" style="18" customWidth="1"/>
    <col min="10242" max="10242" width="35.7109375" style="18" customWidth="1"/>
    <col min="10243" max="10243" width="3.28515625" style="18" customWidth="1"/>
    <col min="10244" max="10244" width="7.7109375" style="18" customWidth="1"/>
    <col min="10245" max="10245" width="10.7109375" style="18" customWidth="1"/>
    <col min="10246" max="10246" width="15.7109375" style="18" customWidth="1"/>
    <col min="10247" max="10487" width="9.140625" style="18" customWidth="1"/>
    <col min="10488" max="10488" width="8.5703125" style="18" customWidth="1"/>
    <col min="10489" max="10489" width="3.140625" style="18" customWidth="1"/>
    <col min="10490" max="10490" width="42.140625" style="18" customWidth="1"/>
    <col min="10491" max="10491" width="5.5703125" style="18" customWidth="1"/>
    <col min="10492" max="10492" width="7.42578125" style="18" customWidth="1"/>
    <col min="10493" max="10493" width="9" style="18" customWidth="1"/>
    <col min="10494" max="10494" width="13.28515625" style="18" customWidth="1"/>
    <col min="10495" max="10495" width="43.7109375" style="18"/>
    <col min="10496" max="10496" width="10.7109375" style="18" customWidth="1"/>
    <col min="10497" max="10497" width="3.28515625" style="18" customWidth="1"/>
    <col min="10498" max="10498" width="35.7109375" style="18" customWidth="1"/>
    <col min="10499" max="10499" width="3.28515625" style="18" customWidth="1"/>
    <col min="10500" max="10500" width="7.7109375" style="18" customWidth="1"/>
    <col min="10501" max="10501" width="10.7109375" style="18" customWidth="1"/>
    <col min="10502" max="10502" width="15.7109375" style="18" customWidth="1"/>
    <col min="10503" max="10743" width="9.140625" style="18" customWidth="1"/>
    <col min="10744" max="10744" width="8.5703125" style="18" customWidth="1"/>
    <col min="10745" max="10745" width="3.140625" style="18" customWidth="1"/>
    <col min="10746" max="10746" width="42.140625" style="18" customWidth="1"/>
    <col min="10747" max="10747" width="5.5703125" style="18" customWidth="1"/>
    <col min="10748" max="10748" width="7.42578125" style="18" customWidth="1"/>
    <col min="10749" max="10749" width="9" style="18" customWidth="1"/>
    <col min="10750" max="10750" width="13.28515625" style="18" customWidth="1"/>
    <col min="10751" max="10751" width="43.7109375" style="18"/>
    <col min="10752" max="10752" width="10.7109375" style="18" customWidth="1"/>
    <col min="10753" max="10753" width="3.28515625" style="18" customWidth="1"/>
    <col min="10754" max="10754" width="35.7109375" style="18" customWidth="1"/>
    <col min="10755" max="10755" width="3.28515625" style="18" customWidth="1"/>
    <col min="10756" max="10756" width="7.7109375" style="18" customWidth="1"/>
    <col min="10757" max="10757" width="10.7109375" style="18" customWidth="1"/>
    <col min="10758" max="10758" width="15.7109375" style="18" customWidth="1"/>
    <col min="10759" max="10999" width="9.140625" style="18" customWidth="1"/>
    <col min="11000" max="11000" width="8.5703125" style="18" customWidth="1"/>
    <col min="11001" max="11001" width="3.140625" style="18" customWidth="1"/>
    <col min="11002" max="11002" width="42.140625" style="18" customWidth="1"/>
    <col min="11003" max="11003" width="5.5703125" style="18" customWidth="1"/>
    <col min="11004" max="11004" width="7.42578125" style="18" customWidth="1"/>
    <col min="11005" max="11005" width="9" style="18" customWidth="1"/>
    <col min="11006" max="11006" width="13.28515625" style="18" customWidth="1"/>
    <col min="11007" max="11007" width="43.7109375" style="18"/>
    <col min="11008" max="11008" width="10.7109375" style="18" customWidth="1"/>
    <col min="11009" max="11009" width="3.28515625" style="18" customWidth="1"/>
    <col min="11010" max="11010" width="35.7109375" style="18" customWidth="1"/>
    <col min="11011" max="11011" width="3.28515625" style="18" customWidth="1"/>
    <col min="11012" max="11012" width="7.7109375" style="18" customWidth="1"/>
    <col min="11013" max="11013" width="10.7109375" style="18" customWidth="1"/>
    <col min="11014" max="11014" width="15.7109375" style="18" customWidth="1"/>
    <col min="11015" max="11255" width="9.140625" style="18" customWidth="1"/>
    <col min="11256" max="11256" width="8.5703125" style="18" customWidth="1"/>
    <col min="11257" max="11257" width="3.140625" style="18" customWidth="1"/>
    <col min="11258" max="11258" width="42.140625" style="18" customWidth="1"/>
    <col min="11259" max="11259" width="5.5703125" style="18" customWidth="1"/>
    <col min="11260" max="11260" width="7.42578125" style="18" customWidth="1"/>
    <col min="11261" max="11261" width="9" style="18" customWidth="1"/>
    <col min="11262" max="11262" width="13.28515625" style="18" customWidth="1"/>
    <col min="11263" max="11263" width="43.7109375" style="18"/>
    <col min="11264" max="11264" width="10.7109375" style="18" customWidth="1"/>
    <col min="11265" max="11265" width="3.28515625" style="18" customWidth="1"/>
    <col min="11266" max="11266" width="35.7109375" style="18" customWidth="1"/>
    <col min="11267" max="11267" width="3.28515625" style="18" customWidth="1"/>
    <col min="11268" max="11268" width="7.7109375" style="18" customWidth="1"/>
    <col min="11269" max="11269" width="10.7109375" style="18" customWidth="1"/>
    <col min="11270" max="11270" width="15.7109375" style="18" customWidth="1"/>
    <col min="11271" max="11511" width="9.140625" style="18" customWidth="1"/>
    <col min="11512" max="11512" width="8.5703125" style="18" customWidth="1"/>
    <col min="11513" max="11513" width="3.140625" style="18" customWidth="1"/>
    <col min="11514" max="11514" width="42.140625" style="18" customWidth="1"/>
    <col min="11515" max="11515" width="5.5703125" style="18" customWidth="1"/>
    <col min="11516" max="11516" width="7.42578125" style="18" customWidth="1"/>
    <col min="11517" max="11517" width="9" style="18" customWidth="1"/>
    <col min="11518" max="11518" width="13.28515625" style="18" customWidth="1"/>
    <col min="11519" max="11519" width="43.7109375" style="18"/>
    <col min="11520" max="11520" width="10.7109375" style="18" customWidth="1"/>
    <col min="11521" max="11521" width="3.28515625" style="18" customWidth="1"/>
    <col min="11522" max="11522" width="35.7109375" style="18" customWidth="1"/>
    <col min="11523" max="11523" width="3.28515625" style="18" customWidth="1"/>
    <col min="11524" max="11524" width="7.7109375" style="18" customWidth="1"/>
    <col min="11525" max="11525" width="10.7109375" style="18" customWidth="1"/>
    <col min="11526" max="11526" width="15.7109375" style="18" customWidth="1"/>
    <col min="11527" max="11767" width="9.140625" style="18" customWidth="1"/>
    <col min="11768" max="11768" width="8.5703125" style="18" customWidth="1"/>
    <col min="11769" max="11769" width="3.140625" style="18" customWidth="1"/>
    <col min="11770" max="11770" width="42.140625" style="18" customWidth="1"/>
    <col min="11771" max="11771" width="5.5703125" style="18" customWidth="1"/>
    <col min="11772" max="11772" width="7.42578125" style="18" customWidth="1"/>
    <col min="11773" max="11773" width="9" style="18" customWidth="1"/>
    <col min="11774" max="11774" width="13.28515625" style="18" customWidth="1"/>
    <col min="11775" max="11775" width="43.7109375" style="18"/>
    <col min="11776" max="11776" width="10.7109375" style="18" customWidth="1"/>
    <col min="11777" max="11777" width="3.28515625" style="18" customWidth="1"/>
    <col min="11778" max="11778" width="35.7109375" style="18" customWidth="1"/>
    <col min="11779" max="11779" width="3.28515625" style="18" customWidth="1"/>
    <col min="11780" max="11780" width="7.7109375" style="18" customWidth="1"/>
    <col min="11781" max="11781" width="10.7109375" style="18" customWidth="1"/>
    <col min="11782" max="11782" width="15.7109375" style="18" customWidth="1"/>
    <col min="11783" max="12023" width="9.140625" style="18" customWidth="1"/>
    <col min="12024" max="12024" width="8.5703125" style="18" customWidth="1"/>
    <col min="12025" max="12025" width="3.140625" style="18" customWidth="1"/>
    <col min="12026" max="12026" width="42.140625" style="18" customWidth="1"/>
    <col min="12027" max="12027" width="5.5703125" style="18" customWidth="1"/>
    <col min="12028" max="12028" width="7.42578125" style="18" customWidth="1"/>
    <col min="12029" max="12029" width="9" style="18" customWidth="1"/>
    <col min="12030" max="12030" width="13.28515625" style="18" customWidth="1"/>
    <col min="12031" max="12031" width="43.7109375" style="18"/>
    <col min="12032" max="12032" width="10.7109375" style="18" customWidth="1"/>
    <col min="12033" max="12033" width="3.28515625" style="18" customWidth="1"/>
    <col min="12034" max="12034" width="35.7109375" style="18" customWidth="1"/>
    <col min="12035" max="12035" width="3.28515625" style="18" customWidth="1"/>
    <col min="12036" max="12036" width="7.7109375" style="18" customWidth="1"/>
    <col min="12037" max="12037" width="10.7109375" style="18" customWidth="1"/>
    <col min="12038" max="12038" width="15.7109375" style="18" customWidth="1"/>
    <col min="12039" max="12279" width="9.140625" style="18" customWidth="1"/>
    <col min="12280" max="12280" width="8.5703125" style="18" customWidth="1"/>
    <col min="12281" max="12281" width="3.140625" style="18" customWidth="1"/>
    <col min="12282" max="12282" width="42.140625" style="18" customWidth="1"/>
    <col min="12283" max="12283" width="5.5703125" style="18" customWidth="1"/>
    <col min="12284" max="12284" width="7.42578125" style="18" customWidth="1"/>
    <col min="12285" max="12285" width="9" style="18" customWidth="1"/>
    <col min="12286" max="12286" width="13.28515625" style="18" customWidth="1"/>
    <col min="12287" max="12287" width="43.7109375" style="18"/>
    <col min="12288" max="12288" width="10.7109375" style="18" customWidth="1"/>
    <col min="12289" max="12289" width="3.28515625" style="18" customWidth="1"/>
    <col min="12290" max="12290" width="35.7109375" style="18" customWidth="1"/>
    <col min="12291" max="12291" width="3.28515625" style="18" customWidth="1"/>
    <col min="12292" max="12292" width="7.7109375" style="18" customWidth="1"/>
    <col min="12293" max="12293" width="10.7109375" style="18" customWidth="1"/>
    <col min="12294" max="12294" width="15.7109375" style="18" customWidth="1"/>
    <col min="12295" max="12535" width="9.140625" style="18" customWidth="1"/>
    <col min="12536" max="12536" width="8.5703125" style="18" customWidth="1"/>
    <col min="12537" max="12537" width="3.140625" style="18" customWidth="1"/>
    <col min="12538" max="12538" width="42.140625" style="18" customWidth="1"/>
    <col min="12539" max="12539" width="5.5703125" style="18" customWidth="1"/>
    <col min="12540" max="12540" width="7.42578125" style="18" customWidth="1"/>
    <col min="12541" max="12541" width="9" style="18" customWidth="1"/>
    <col min="12542" max="12542" width="13.28515625" style="18" customWidth="1"/>
    <col min="12543" max="12543" width="43.7109375" style="18"/>
    <col min="12544" max="12544" width="10.7109375" style="18" customWidth="1"/>
    <col min="12545" max="12545" width="3.28515625" style="18" customWidth="1"/>
    <col min="12546" max="12546" width="35.7109375" style="18" customWidth="1"/>
    <col min="12547" max="12547" width="3.28515625" style="18" customWidth="1"/>
    <col min="12548" max="12548" width="7.7109375" style="18" customWidth="1"/>
    <col min="12549" max="12549" width="10.7109375" style="18" customWidth="1"/>
    <col min="12550" max="12550" width="15.7109375" style="18" customWidth="1"/>
    <col min="12551" max="12791" width="9.140625" style="18" customWidth="1"/>
    <col min="12792" max="12792" width="8.5703125" style="18" customWidth="1"/>
    <col min="12793" max="12793" width="3.140625" style="18" customWidth="1"/>
    <col min="12794" max="12794" width="42.140625" style="18" customWidth="1"/>
    <col min="12795" max="12795" width="5.5703125" style="18" customWidth="1"/>
    <col min="12796" max="12796" width="7.42578125" style="18" customWidth="1"/>
    <col min="12797" max="12797" width="9" style="18" customWidth="1"/>
    <col min="12798" max="12798" width="13.28515625" style="18" customWidth="1"/>
    <col min="12799" max="12799" width="43.7109375" style="18"/>
    <col min="12800" max="12800" width="10.7109375" style="18" customWidth="1"/>
    <col min="12801" max="12801" width="3.28515625" style="18" customWidth="1"/>
    <col min="12802" max="12802" width="35.7109375" style="18" customWidth="1"/>
    <col min="12803" max="12803" width="3.28515625" style="18" customWidth="1"/>
    <col min="12804" max="12804" width="7.7109375" style="18" customWidth="1"/>
    <col min="12805" max="12805" width="10.7109375" style="18" customWidth="1"/>
    <col min="12806" max="12806" width="15.7109375" style="18" customWidth="1"/>
    <col min="12807" max="13047" width="9.140625" style="18" customWidth="1"/>
    <col min="13048" max="13048" width="8.5703125" style="18" customWidth="1"/>
    <col min="13049" max="13049" width="3.140625" style="18" customWidth="1"/>
    <col min="13050" max="13050" width="42.140625" style="18" customWidth="1"/>
    <col min="13051" max="13051" width="5.5703125" style="18" customWidth="1"/>
    <col min="13052" max="13052" width="7.42578125" style="18" customWidth="1"/>
    <col min="13053" max="13053" width="9" style="18" customWidth="1"/>
    <col min="13054" max="13054" width="13.28515625" style="18" customWidth="1"/>
    <col min="13055" max="13055" width="43.7109375" style="18"/>
    <col min="13056" max="13056" width="10.7109375" style="18" customWidth="1"/>
    <col min="13057" max="13057" width="3.28515625" style="18" customWidth="1"/>
    <col min="13058" max="13058" width="35.7109375" style="18" customWidth="1"/>
    <col min="13059" max="13059" width="3.28515625" style="18" customWidth="1"/>
    <col min="13060" max="13060" width="7.7109375" style="18" customWidth="1"/>
    <col min="13061" max="13061" width="10.7109375" style="18" customWidth="1"/>
    <col min="13062" max="13062" width="15.7109375" style="18" customWidth="1"/>
    <col min="13063" max="13303" width="9.140625" style="18" customWidth="1"/>
    <col min="13304" max="13304" width="8.5703125" style="18" customWidth="1"/>
    <col min="13305" max="13305" width="3.140625" style="18" customWidth="1"/>
    <col min="13306" max="13306" width="42.140625" style="18" customWidth="1"/>
    <col min="13307" max="13307" width="5.5703125" style="18" customWidth="1"/>
    <col min="13308" max="13308" width="7.42578125" style="18" customWidth="1"/>
    <col min="13309" max="13309" width="9" style="18" customWidth="1"/>
    <col min="13310" max="13310" width="13.28515625" style="18" customWidth="1"/>
    <col min="13311" max="13311" width="43.7109375" style="18"/>
    <col min="13312" max="13312" width="10.7109375" style="18" customWidth="1"/>
    <col min="13313" max="13313" width="3.28515625" style="18" customWidth="1"/>
    <col min="13314" max="13314" width="35.7109375" style="18" customWidth="1"/>
    <col min="13315" max="13315" width="3.28515625" style="18" customWidth="1"/>
    <col min="13316" max="13316" width="7.7109375" style="18" customWidth="1"/>
    <col min="13317" max="13317" width="10.7109375" style="18" customWidth="1"/>
    <col min="13318" max="13318" width="15.7109375" style="18" customWidth="1"/>
    <col min="13319" max="13559" width="9.140625" style="18" customWidth="1"/>
    <col min="13560" max="13560" width="8.5703125" style="18" customWidth="1"/>
    <col min="13561" max="13561" width="3.140625" style="18" customWidth="1"/>
    <col min="13562" max="13562" width="42.140625" style="18" customWidth="1"/>
    <col min="13563" max="13563" width="5.5703125" style="18" customWidth="1"/>
    <col min="13564" max="13564" width="7.42578125" style="18" customWidth="1"/>
    <col min="13565" max="13565" width="9" style="18" customWidth="1"/>
    <col min="13566" max="13566" width="13.28515625" style="18" customWidth="1"/>
    <col min="13567" max="13567" width="43.7109375" style="18"/>
    <col min="13568" max="13568" width="10.7109375" style="18" customWidth="1"/>
    <col min="13569" max="13569" width="3.28515625" style="18" customWidth="1"/>
    <col min="13570" max="13570" width="35.7109375" style="18" customWidth="1"/>
    <col min="13571" max="13571" width="3.28515625" style="18" customWidth="1"/>
    <col min="13572" max="13572" width="7.7109375" style="18" customWidth="1"/>
    <col min="13573" max="13573" width="10.7109375" style="18" customWidth="1"/>
    <col min="13574" max="13574" width="15.7109375" style="18" customWidth="1"/>
    <col min="13575" max="13815" width="9.140625" style="18" customWidth="1"/>
    <col min="13816" max="13816" width="8.5703125" style="18" customWidth="1"/>
    <col min="13817" max="13817" width="3.140625" style="18" customWidth="1"/>
    <col min="13818" max="13818" width="42.140625" style="18" customWidth="1"/>
    <col min="13819" max="13819" width="5.5703125" style="18" customWidth="1"/>
    <col min="13820" max="13820" width="7.42578125" style="18" customWidth="1"/>
    <col min="13821" max="13821" width="9" style="18" customWidth="1"/>
    <col min="13822" max="13822" width="13.28515625" style="18" customWidth="1"/>
    <col min="13823" max="13823" width="43.7109375" style="18"/>
    <col min="13824" max="13824" width="10.7109375" style="18" customWidth="1"/>
    <col min="13825" max="13825" width="3.28515625" style="18" customWidth="1"/>
    <col min="13826" max="13826" width="35.7109375" style="18" customWidth="1"/>
    <col min="13827" max="13827" width="3.28515625" style="18" customWidth="1"/>
    <col min="13828" max="13828" width="7.7109375" style="18" customWidth="1"/>
    <col min="13829" max="13829" width="10.7109375" style="18" customWidth="1"/>
    <col min="13830" max="13830" width="15.7109375" style="18" customWidth="1"/>
    <col min="13831" max="14071" width="9.140625" style="18" customWidth="1"/>
    <col min="14072" max="14072" width="8.5703125" style="18" customWidth="1"/>
    <col min="14073" max="14073" width="3.140625" style="18" customWidth="1"/>
    <col min="14074" max="14074" width="42.140625" style="18" customWidth="1"/>
    <col min="14075" max="14075" width="5.5703125" style="18" customWidth="1"/>
    <col min="14076" max="14076" width="7.42578125" style="18" customWidth="1"/>
    <col min="14077" max="14077" width="9" style="18" customWidth="1"/>
    <col min="14078" max="14078" width="13.28515625" style="18" customWidth="1"/>
    <col min="14079" max="14079" width="43.7109375" style="18"/>
    <col min="14080" max="14080" width="10.7109375" style="18" customWidth="1"/>
    <col min="14081" max="14081" width="3.28515625" style="18" customWidth="1"/>
    <col min="14082" max="14082" width="35.7109375" style="18" customWidth="1"/>
    <col min="14083" max="14083" width="3.28515625" style="18" customWidth="1"/>
    <col min="14084" max="14084" width="7.7109375" style="18" customWidth="1"/>
    <col min="14085" max="14085" width="10.7109375" style="18" customWidth="1"/>
    <col min="14086" max="14086" width="15.7109375" style="18" customWidth="1"/>
    <col min="14087" max="14327" width="9.140625" style="18" customWidth="1"/>
    <col min="14328" max="14328" width="8.5703125" style="18" customWidth="1"/>
    <col min="14329" max="14329" width="3.140625" style="18" customWidth="1"/>
    <col min="14330" max="14330" width="42.140625" style="18" customWidth="1"/>
    <col min="14331" max="14331" width="5.5703125" style="18" customWidth="1"/>
    <col min="14332" max="14332" width="7.42578125" style="18" customWidth="1"/>
    <col min="14333" max="14333" width="9" style="18" customWidth="1"/>
    <col min="14334" max="14334" width="13.28515625" style="18" customWidth="1"/>
    <col min="14335" max="14335" width="43.7109375" style="18"/>
    <col min="14336" max="14336" width="10.7109375" style="18" customWidth="1"/>
    <col min="14337" max="14337" width="3.28515625" style="18" customWidth="1"/>
    <col min="14338" max="14338" width="35.7109375" style="18" customWidth="1"/>
    <col min="14339" max="14339" width="3.28515625" style="18" customWidth="1"/>
    <col min="14340" max="14340" width="7.7109375" style="18" customWidth="1"/>
    <col min="14341" max="14341" width="10.7109375" style="18" customWidth="1"/>
    <col min="14342" max="14342" width="15.7109375" style="18" customWidth="1"/>
    <col min="14343" max="14583" width="9.140625" style="18" customWidth="1"/>
    <col min="14584" max="14584" width="8.5703125" style="18" customWidth="1"/>
    <col min="14585" max="14585" width="3.140625" style="18" customWidth="1"/>
    <col min="14586" max="14586" width="42.140625" style="18" customWidth="1"/>
    <col min="14587" max="14587" width="5.5703125" style="18" customWidth="1"/>
    <col min="14588" max="14588" width="7.42578125" style="18" customWidth="1"/>
    <col min="14589" max="14589" width="9" style="18" customWidth="1"/>
    <col min="14590" max="14590" width="13.28515625" style="18" customWidth="1"/>
    <col min="14591" max="14591" width="43.7109375" style="18"/>
    <col min="14592" max="14592" width="10.7109375" style="18" customWidth="1"/>
    <col min="14593" max="14593" width="3.28515625" style="18" customWidth="1"/>
    <col min="14594" max="14594" width="35.7109375" style="18" customWidth="1"/>
    <col min="14595" max="14595" width="3.28515625" style="18" customWidth="1"/>
    <col min="14596" max="14596" width="7.7109375" style="18" customWidth="1"/>
    <col min="14597" max="14597" width="10.7109375" style="18" customWidth="1"/>
    <col min="14598" max="14598" width="15.7109375" style="18" customWidth="1"/>
    <col min="14599" max="14839" width="9.140625" style="18" customWidth="1"/>
    <col min="14840" max="14840" width="8.5703125" style="18" customWidth="1"/>
    <col min="14841" max="14841" width="3.140625" style="18" customWidth="1"/>
    <col min="14842" max="14842" width="42.140625" style="18" customWidth="1"/>
    <col min="14843" max="14843" width="5.5703125" style="18" customWidth="1"/>
    <col min="14844" max="14844" width="7.42578125" style="18" customWidth="1"/>
    <col min="14845" max="14845" width="9" style="18" customWidth="1"/>
    <col min="14846" max="14846" width="13.28515625" style="18" customWidth="1"/>
    <col min="14847" max="14847" width="43.7109375" style="18"/>
    <col min="14848" max="14848" width="10.7109375" style="18" customWidth="1"/>
    <col min="14849" max="14849" width="3.28515625" style="18" customWidth="1"/>
    <col min="14850" max="14850" width="35.7109375" style="18" customWidth="1"/>
    <col min="14851" max="14851" width="3.28515625" style="18" customWidth="1"/>
    <col min="14852" max="14852" width="7.7109375" style="18" customWidth="1"/>
    <col min="14853" max="14853" width="10.7109375" style="18" customWidth="1"/>
    <col min="14854" max="14854" width="15.7109375" style="18" customWidth="1"/>
    <col min="14855" max="15095" width="9.140625" style="18" customWidth="1"/>
    <col min="15096" max="15096" width="8.5703125" style="18" customWidth="1"/>
    <col min="15097" max="15097" width="3.140625" style="18" customWidth="1"/>
    <col min="15098" max="15098" width="42.140625" style="18" customWidth="1"/>
    <col min="15099" max="15099" width="5.5703125" style="18" customWidth="1"/>
    <col min="15100" max="15100" width="7.42578125" style="18" customWidth="1"/>
    <col min="15101" max="15101" width="9" style="18" customWidth="1"/>
    <col min="15102" max="15102" width="13.28515625" style="18" customWidth="1"/>
    <col min="15103" max="15103" width="43.7109375" style="18"/>
    <col min="15104" max="15104" width="10.7109375" style="18" customWidth="1"/>
    <col min="15105" max="15105" width="3.28515625" style="18" customWidth="1"/>
    <col min="15106" max="15106" width="35.7109375" style="18" customWidth="1"/>
    <col min="15107" max="15107" width="3.28515625" style="18" customWidth="1"/>
    <col min="15108" max="15108" width="7.7109375" style="18" customWidth="1"/>
    <col min="15109" max="15109" width="10.7109375" style="18" customWidth="1"/>
    <col min="15110" max="15110" width="15.7109375" style="18" customWidth="1"/>
    <col min="15111" max="15351" width="9.140625" style="18" customWidth="1"/>
    <col min="15352" max="15352" width="8.5703125" style="18" customWidth="1"/>
    <col min="15353" max="15353" width="3.140625" style="18" customWidth="1"/>
    <col min="15354" max="15354" width="42.140625" style="18" customWidth="1"/>
    <col min="15355" max="15355" width="5.5703125" style="18" customWidth="1"/>
    <col min="15356" max="15356" width="7.42578125" style="18" customWidth="1"/>
    <col min="15357" max="15357" width="9" style="18" customWidth="1"/>
    <col min="15358" max="15358" width="13.28515625" style="18" customWidth="1"/>
    <col min="15359" max="15359" width="43.7109375" style="18"/>
    <col min="15360" max="15360" width="10.7109375" style="18" customWidth="1"/>
    <col min="15361" max="15361" width="3.28515625" style="18" customWidth="1"/>
    <col min="15362" max="15362" width="35.7109375" style="18" customWidth="1"/>
    <col min="15363" max="15363" width="3.28515625" style="18" customWidth="1"/>
    <col min="15364" max="15364" width="7.7109375" style="18" customWidth="1"/>
    <col min="15365" max="15365" width="10.7109375" style="18" customWidth="1"/>
    <col min="15366" max="15366" width="15.7109375" style="18" customWidth="1"/>
    <col min="15367" max="15607" width="9.140625" style="18" customWidth="1"/>
    <col min="15608" max="15608" width="8.5703125" style="18" customWidth="1"/>
    <col min="15609" max="15609" width="3.140625" style="18" customWidth="1"/>
    <col min="15610" max="15610" width="42.140625" style="18" customWidth="1"/>
    <col min="15611" max="15611" width="5.5703125" style="18" customWidth="1"/>
    <col min="15612" max="15612" width="7.42578125" style="18" customWidth="1"/>
    <col min="15613" max="15613" width="9" style="18" customWidth="1"/>
    <col min="15614" max="15614" width="13.28515625" style="18" customWidth="1"/>
    <col min="15615" max="15615" width="43.7109375" style="18"/>
    <col min="15616" max="15616" width="10.7109375" style="18" customWidth="1"/>
    <col min="15617" max="15617" width="3.28515625" style="18" customWidth="1"/>
    <col min="15618" max="15618" width="35.7109375" style="18" customWidth="1"/>
    <col min="15619" max="15619" width="3.28515625" style="18" customWidth="1"/>
    <col min="15620" max="15620" width="7.7109375" style="18" customWidth="1"/>
    <col min="15621" max="15621" width="10.7109375" style="18" customWidth="1"/>
    <col min="15622" max="15622" width="15.7109375" style="18" customWidth="1"/>
    <col min="15623" max="15863" width="9.140625" style="18" customWidth="1"/>
    <col min="15864" max="15864" width="8.5703125" style="18" customWidth="1"/>
    <col min="15865" max="15865" width="3.140625" style="18" customWidth="1"/>
    <col min="15866" max="15866" width="42.140625" style="18" customWidth="1"/>
    <col min="15867" max="15867" width="5.5703125" style="18" customWidth="1"/>
    <col min="15868" max="15868" width="7.42578125" style="18" customWidth="1"/>
    <col min="15869" max="15869" width="9" style="18" customWidth="1"/>
    <col min="15870" max="15870" width="13.28515625" style="18" customWidth="1"/>
    <col min="15871" max="15871" width="43.7109375" style="18"/>
    <col min="15872" max="15872" width="10.7109375" style="18" customWidth="1"/>
    <col min="15873" max="15873" width="3.28515625" style="18" customWidth="1"/>
    <col min="15874" max="15874" width="35.7109375" style="18" customWidth="1"/>
    <col min="15875" max="15875" width="3.28515625" style="18" customWidth="1"/>
    <col min="15876" max="15876" width="7.7109375" style="18" customWidth="1"/>
    <col min="15877" max="15877" width="10.7109375" style="18" customWidth="1"/>
    <col min="15878" max="15878" width="15.7109375" style="18" customWidth="1"/>
    <col min="15879" max="16119" width="9.140625" style="18" customWidth="1"/>
    <col min="16120" max="16120" width="8.5703125" style="18" customWidth="1"/>
    <col min="16121" max="16121" width="3.140625" style="18" customWidth="1"/>
    <col min="16122" max="16122" width="42.140625" style="18" customWidth="1"/>
    <col min="16123" max="16123" width="5.5703125" style="18" customWidth="1"/>
    <col min="16124" max="16124" width="7.42578125" style="18" customWidth="1"/>
    <col min="16125" max="16125" width="9" style="18" customWidth="1"/>
    <col min="16126" max="16126" width="13.28515625" style="18" customWidth="1"/>
    <col min="16127" max="16127" width="43.7109375" style="18"/>
    <col min="16128" max="16128" width="10.7109375" style="18" customWidth="1"/>
    <col min="16129" max="16129" width="3.28515625" style="18" customWidth="1"/>
    <col min="16130" max="16130" width="35.7109375" style="18" customWidth="1"/>
    <col min="16131" max="16131" width="3.28515625" style="18" customWidth="1"/>
    <col min="16132" max="16132" width="7.7109375" style="18" customWidth="1"/>
    <col min="16133" max="16133" width="10.7109375" style="18" customWidth="1"/>
    <col min="16134" max="16134" width="15.7109375" style="18" customWidth="1"/>
    <col min="16135" max="16375" width="9.140625" style="18" customWidth="1"/>
    <col min="16376" max="16376" width="8.5703125" style="18" customWidth="1"/>
    <col min="16377" max="16377" width="3.140625" style="18" customWidth="1"/>
    <col min="16378" max="16378" width="42.140625" style="18" customWidth="1"/>
    <col min="16379" max="16379" width="5.5703125" style="18" customWidth="1"/>
    <col min="16380" max="16380" width="7.42578125" style="18" customWidth="1"/>
    <col min="16381" max="16381" width="9" style="18" customWidth="1"/>
    <col min="16382" max="16382" width="13.28515625" style="18" customWidth="1"/>
    <col min="16383" max="16384" width="43.7109375" style="18"/>
  </cols>
  <sheetData>
    <row r="1" spans="1:12">
      <c r="A1" s="995" t="s">
        <v>680</v>
      </c>
      <c r="B1" s="996"/>
      <c r="C1" s="996"/>
      <c r="D1" s="996"/>
      <c r="E1" s="996"/>
    </row>
    <row r="2" spans="1:12">
      <c r="A2" s="374"/>
      <c r="B2" s="374"/>
      <c r="C2" s="374"/>
      <c r="D2" s="374"/>
      <c r="E2" s="374"/>
    </row>
    <row r="3" spans="1:12">
      <c r="A3" s="994" t="s">
        <v>530</v>
      </c>
      <c r="B3" s="994"/>
      <c r="C3" s="994"/>
      <c r="D3" s="994"/>
      <c r="E3" s="994"/>
      <c r="F3" s="994"/>
    </row>
    <row r="4" spans="1:12">
      <c r="A4" s="375" t="s">
        <v>243</v>
      </c>
      <c r="B4" s="376" t="s">
        <v>32</v>
      </c>
      <c r="C4" s="377"/>
      <c r="D4" s="378"/>
      <c r="E4" s="379"/>
      <c r="F4" s="387">
        <f>F19</f>
        <v>0</v>
      </c>
    </row>
    <row r="5" spans="1:12">
      <c r="A5" s="375" t="s">
        <v>244</v>
      </c>
      <c r="B5" s="376" t="s">
        <v>9</v>
      </c>
      <c r="C5" s="377"/>
      <c r="D5" s="378"/>
      <c r="E5" s="379"/>
      <c r="F5" s="387">
        <f>F30</f>
        <v>0</v>
      </c>
    </row>
    <row r="6" spans="1:12">
      <c r="A6" s="375" t="s">
        <v>694</v>
      </c>
      <c r="B6" s="376" t="s">
        <v>233</v>
      </c>
      <c r="C6" s="377"/>
      <c r="D6" s="378"/>
      <c r="E6" s="379"/>
      <c r="F6" s="387">
        <f>F46</f>
        <v>0</v>
      </c>
    </row>
    <row r="7" spans="1:12">
      <c r="A7" s="380" t="s">
        <v>695</v>
      </c>
      <c r="B7" s="376" t="s">
        <v>42</v>
      </c>
      <c r="C7" s="5"/>
      <c r="D7" s="381"/>
      <c r="E7" s="382"/>
      <c r="F7" s="387">
        <f>F60</f>
        <v>0</v>
      </c>
    </row>
    <row r="8" spans="1:12">
      <c r="A8" s="383" t="s">
        <v>226</v>
      </c>
      <c r="B8" s="383"/>
      <c r="C8" s="384"/>
      <c r="D8" s="385"/>
      <c r="E8" s="386"/>
      <c r="F8" s="388">
        <f>SUM(F4:F7)</f>
        <v>0</v>
      </c>
    </row>
    <row r="9" spans="1:12">
      <c r="B9" s="369"/>
      <c r="C9" s="370" t="s">
        <v>0</v>
      </c>
      <c r="D9" s="371"/>
      <c r="E9" s="372"/>
      <c r="F9" s="373"/>
    </row>
    <row r="10" spans="1:12">
      <c r="A10" s="265" t="s">
        <v>243</v>
      </c>
      <c r="B10" s="266" t="s">
        <v>32</v>
      </c>
      <c r="F10" s="11"/>
    </row>
    <row r="11" spans="1:12" s="20" customFormat="1" ht="14.25" thickBot="1">
      <c r="A11" s="66"/>
      <c r="B11" s="7" t="s">
        <v>25</v>
      </c>
      <c r="C11" s="8" t="s">
        <v>2</v>
      </c>
      <c r="D11" s="9" t="s">
        <v>3</v>
      </c>
      <c r="E11" s="9" t="s">
        <v>4</v>
      </c>
      <c r="F11" s="9" t="s">
        <v>20</v>
      </c>
      <c r="L11" s="20" t="s">
        <v>0</v>
      </c>
    </row>
    <row r="12" spans="1:12" s="20" customFormat="1" ht="13.5">
      <c r="A12" s="80"/>
      <c r="B12" s="132"/>
      <c r="C12" s="81"/>
      <c r="D12" s="82"/>
      <c r="E12" s="82"/>
      <c r="F12" s="82"/>
    </row>
    <row r="13" spans="1:12" s="20" customFormat="1" ht="13.5">
      <c r="A13" s="133"/>
      <c r="B13" s="134" t="s">
        <v>227</v>
      </c>
      <c r="C13" s="135"/>
      <c r="D13" s="136"/>
      <c r="E13" s="136"/>
      <c r="F13" s="136"/>
    </row>
    <row r="14" spans="1:12" s="20" customFormat="1" ht="25.5">
      <c r="A14" s="61">
        <v>1</v>
      </c>
      <c r="B14" s="34" t="s">
        <v>27</v>
      </c>
      <c r="C14" s="14" t="s">
        <v>7</v>
      </c>
      <c r="D14" s="24">
        <v>11</v>
      </c>
      <c r="E14" s="15"/>
      <c r="F14" s="58">
        <f t="shared" ref="F14:F18" si="0">D14*E14</f>
        <v>0</v>
      </c>
      <c r="K14" s="20" t="s">
        <v>0</v>
      </c>
    </row>
    <row r="15" spans="1:12" s="20" customFormat="1" ht="25.5">
      <c r="A15" s="61">
        <v>2</v>
      </c>
      <c r="B15" s="34" t="s">
        <v>28</v>
      </c>
      <c r="C15" s="14" t="s">
        <v>6</v>
      </c>
      <c r="D15" s="24">
        <v>1</v>
      </c>
      <c r="E15" s="15"/>
      <c r="F15" s="58">
        <f t="shared" si="0"/>
        <v>0</v>
      </c>
    </row>
    <row r="16" spans="1:12" s="20" customFormat="1" ht="25.5">
      <c r="A16" s="61">
        <v>3</v>
      </c>
      <c r="B16" s="34" t="s">
        <v>29</v>
      </c>
      <c r="C16" s="14" t="s">
        <v>6</v>
      </c>
      <c r="D16" s="24">
        <v>1</v>
      </c>
      <c r="E16" s="15"/>
      <c r="F16" s="58">
        <f t="shared" si="0"/>
        <v>0</v>
      </c>
    </row>
    <row r="17" spans="1:7" s="20" customFormat="1" ht="20.25" customHeight="1">
      <c r="A17" s="61">
        <v>4</v>
      </c>
      <c r="B17" s="34" t="s">
        <v>228</v>
      </c>
      <c r="C17" s="14" t="s">
        <v>6</v>
      </c>
      <c r="D17" s="24">
        <v>2</v>
      </c>
      <c r="E17" s="15"/>
      <c r="F17" s="58">
        <f t="shared" si="0"/>
        <v>0</v>
      </c>
    </row>
    <row r="18" spans="1:7" s="20" customFormat="1" ht="39" thickBot="1">
      <c r="A18" s="61">
        <v>5</v>
      </c>
      <c r="B18" s="34" t="s">
        <v>229</v>
      </c>
      <c r="C18" s="14" t="s">
        <v>6</v>
      </c>
      <c r="D18" s="24">
        <v>2</v>
      </c>
      <c r="E18" s="15"/>
      <c r="F18" s="58">
        <f t="shared" si="0"/>
        <v>0</v>
      </c>
    </row>
    <row r="19" spans="1:7" s="28" customFormat="1">
      <c r="A19" s="67"/>
      <c r="B19" s="137" t="str">
        <f>B10</f>
        <v>PRIPRAVLJALNA DELA</v>
      </c>
      <c r="C19" s="54"/>
      <c r="D19" s="57"/>
      <c r="E19" s="55"/>
      <c r="F19" s="56">
        <f>SUM(F14:F18)</f>
        <v>0</v>
      </c>
    </row>
    <row r="20" spans="1:7" s="28" customFormat="1">
      <c r="A20" s="68"/>
      <c r="B20" s="30"/>
      <c r="C20" s="30"/>
      <c r="D20" s="59"/>
      <c r="E20" s="31"/>
      <c r="F20" s="32"/>
    </row>
    <row r="21" spans="1:7">
      <c r="A21" s="265" t="s">
        <v>244</v>
      </c>
      <c r="B21" s="266" t="s">
        <v>9</v>
      </c>
      <c r="E21" s="33"/>
      <c r="F21" s="11"/>
    </row>
    <row r="22" spans="1:7" ht="13.5" thickBot="1">
      <c r="A22" s="66"/>
      <c r="B22" s="7" t="s">
        <v>25</v>
      </c>
      <c r="C22" s="8" t="s">
        <v>2</v>
      </c>
      <c r="D22" s="9" t="s">
        <v>3</v>
      </c>
      <c r="E22" s="9" t="s">
        <v>4</v>
      </c>
      <c r="F22" s="9" t="s">
        <v>20</v>
      </c>
    </row>
    <row r="23" spans="1:7" s="20" customFormat="1" ht="27.75" customHeight="1">
      <c r="A23" s="267"/>
      <c r="B23" s="991" t="s">
        <v>230</v>
      </c>
      <c r="C23" s="992"/>
      <c r="D23" s="992"/>
      <c r="E23" s="992"/>
      <c r="F23" s="993"/>
      <c r="G23" s="73"/>
    </row>
    <row r="24" spans="1:7" s="20" customFormat="1" ht="38.25">
      <c r="A24" s="61">
        <v>1</v>
      </c>
      <c r="B24" s="34" t="s">
        <v>231</v>
      </c>
      <c r="C24" s="14" t="s">
        <v>10</v>
      </c>
      <c r="D24" s="24">
        <v>65</v>
      </c>
      <c r="E24" s="15"/>
      <c r="F24" s="16">
        <f t="shared" ref="F24:F28" si="1">D24*E24</f>
        <v>0</v>
      </c>
    </row>
    <row r="25" spans="1:7" s="20" customFormat="1" ht="51">
      <c r="A25" s="61">
        <v>2</v>
      </c>
      <c r="B25" s="34" t="s">
        <v>232</v>
      </c>
      <c r="C25" s="14" t="s">
        <v>10</v>
      </c>
      <c r="D25" s="24">
        <v>12</v>
      </c>
      <c r="E25" s="15"/>
      <c r="F25" s="16">
        <f t="shared" si="1"/>
        <v>0</v>
      </c>
    </row>
    <row r="26" spans="1:7" s="20" customFormat="1" ht="25.5">
      <c r="A26" s="61">
        <v>3</v>
      </c>
      <c r="B26" s="34" t="s">
        <v>34</v>
      </c>
      <c r="C26" s="14" t="s">
        <v>8</v>
      </c>
      <c r="D26" s="24">
        <v>13</v>
      </c>
      <c r="E26" s="15"/>
      <c r="F26" s="16">
        <f t="shared" si="1"/>
        <v>0</v>
      </c>
    </row>
    <row r="27" spans="1:7" s="20" customFormat="1" ht="63.75">
      <c r="A27" s="61">
        <v>4</v>
      </c>
      <c r="B27" s="34" t="s">
        <v>35</v>
      </c>
      <c r="C27" s="14" t="s">
        <v>10</v>
      </c>
      <c r="D27" s="24">
        <v>15</v>
      </c>
      <c r="E27" s="15"/>
      <c r="F27" s="16">
        <f t="shared" si="1"/>
        <v>0</v>
      </c>
    </row>
    <row r="28" spans="1:7" s="20" customFormat="1" ht="51">
      <c r="A28" s="61">
        <v>5</v>
      </c>
      <c r="B28" s="34" t="s">
        <v>36</v>
      </c>
      <c r="C28" s="14" t="s">
        <v>10</v>
      </c>
      <c r="D28" s="24">
        <v>45</v>
      </c>
      <c r="E28" s="15"/>
      <c r="F28" s="16">
        <f t="shared" si="1"/>
        <v>0</v>
      </c>
    </row>
    <row r="29" spans="1:7" s="20" customFormat="1" ht="14.25" thickBot="1">
      <c r="A29" s="109"/>
      <c r="B29" s="138" t="str">
        <f>B21</f>
        <v>ZEMELJSKA DELA</v>
      </c>
      <c r="C29" s="121"/>
      <c r="D29" s="121"/>
      <c r="E29" s="139"/>
      <c r="F29" s="140"/>
    </row>
    <row r="30" spans="1:7" s="28" customFormat="1">
      <c r="A30" s="67"/>
      <c r="B30" s="54" t="s">
        <v>0</v>
      </c>
      <c r="C30" s="54"/>
      <c r="D30" s="57"/>
      <c r="E30" s="55"/>
      <c r="F30" s="56">
        <f>SUM(F24:F28)</f>
        <v>0</v>
      </c>
    </row>
    <row r="31" spans="1:7" s="28" customFormat="1">
      <c r="A31" s="68"/>
      <c r="B31" s="30"/>
      <c r="C31" s="30"/>
      <c r="D31" s="59"/>
      <c r="E31" s="31"/>
      <c r="F31" s="32"/>
    </row>
    <row r="32" spans="1:7">
      <c r="A32" s="265" t="s">
        <v>694</v>
      </c>
      <c r="B32" s="266" t="s">
        <v>233</v>
      </c>
      <c r="E32" s="33"/>
      <c r="F32" s="11"/>
    </row>
    <row r="33" spans="1:7" ht="13.5" thickBot="1">
      <c r="A33" s="66"/>
      <c r="B33" s="7" t="s">
        <v>25</v>
      </c>
      <c r="C33" s="8" t="s">
        <v>2</v>
      </c>
      <c r="D33" s="9" t="s">
        <v>3</v>
      </c>
      <c r="E33" s="9" t="s">
        <v>4</v>
      </c>
      <c r="F33" s="9" t="s">
        <v>20</v>
      </c>
    </row>
    <row r="34" spans="1:7" s="20" customFormat="1" ht="51">
      <c r="A34" s="61">
        <v>1</v>
      </c>
      <c r="B34" s="34" t="s">
        <v>78</v>
      </c>
      <c r="C34" s="14" t="s">
        <v>7</v>
      </c>
      <c r="D34" s="24">
        <v>11</v>
      </c>
      <c r="E34" s="15"/>
      <c r="F34" s="16">
        <f t="shared" ref="F34:F37" si="2">D34*E34</f>
        <v>0</v>
      </c>
    </row>
    <row r="35" spans="1:7" s="20" customFormat="1" ht="51">
      <c r="A35" s="61">
        <v>2</v>
      </c>
      <c r="B35" s="34" t="s">
        <v>80</v>
      </c>
      <c r="C35" s="14"/>
      <c r="D35" s="24"/>
      <c r="E35" s="15"/>
      <c r="F35" s="16" t="s">
        <v>0</v>
      </c>
    </row>
    <row r="36" spans="1:7" s="20" customFormat="1" ht="13.5">
      <c r="A36" s="141" t="s">
        <v>187</v>
      </c>
      <c r="B36" s="34" t="s">
        <v>234</v>
      </c>
      <c r="C36" s="14" t="s">
        <v>6</v>
      </c>
      <c r="D36" s="24">
        <v>2</v>
      </c>
      <c r="E36" s="15"/>
      <c r="F36" s="16">
        <f t="shared" si="2"/>
        <v>0</v>
      </c>
    </row>
    <row r="37" spans="1:7" s="20" customFormat="1" ht="13.5">
      <c r="A37" s="141" t="s">
        <v>189</v>
      </c>
      <c r="B37" s="34" t="s">
        <v>235</v>
      </c>
      <c r="C37" s="14" t="s">
        <v>6</v>
      </c>
      <c r="D37" s="24">
        <v>1</v>
      </c>
      <c r="E37" s="15"/>
      <c r="F37" s="16">
        <f t="shared" si="2"/>
        <v>0</v>
      </c>
    </row>
    <row r="38" spans="1:7" s="20" customFormat="1" ht="27" customHeight="1">
      <c r="A38" s="61"/>
      <c r="B38" s="991" t="s">
        <v>236</v>
      </c>
      <c r="C38" s="992"/>
      <c r="D38" s="992"/>
      <c r="E38" s="992"/>
      <c r="F38" s="993"/>
      <c r="G38" s="1"/>
    </row>
    <row r="39" spans="1:7" s="20" customFormat="1" ht="38.25">
      <c r="A39" s="61">
        <v>3</v>
      </c>
      <c r="B39" s="34" t="s">
        <v>237</v>
      </c>
      <c r="C39" s="14" t="s">
        <v>6</v>
      </c>
      <c r="D39" s="24">
        <v>1</v>
      </c>
      <c r="E39" s="15"/>
      <c r="F39" s="16">
        <f t="shared" ref="F39:F41" si="3">D39*E39</f>
        <v>0</v>
      </c>
    </row>
    <row r="40" spans="1:7" s="20" customFormat="1" ht="38.25">
      <c r="A40" s="61">
        <v>4</v>
      </c>
      <c r="B40" s="34" t="s">
        <v>238</v>
      </c>
      <c r="C40" s="14" t="s">
        <v>6</v>
      </c>
      <c r="D40" s="24">
        <v>1</v>
      </c>
      <c r="E40" s="15"/>
      <c r="F40" s="16">
        <f t="shared" si="3"/>
        <v>0</v>
      </c>
    </row>
    <row r="41" spans="1:7" s="20" customFormat="1" ht="38.25">
      <c r="A41" s="61">
        <v>5</v>
      </c>
      <c r="B41" s="34" t="s">
        <v>83</v>
      </c>
      <c r="C41" s="14" t="s">
        <v>10</v>
      </c>
      <c r="D41" s="24">
        <v>1.3</v>
      </c>
      <c r="E41" s="15"/>
      <c r="F41" s="16">
        <f t="shared" si="3"/>
        <v>0</v>
      </c>
    </row>
    <row r="42" spans="1:7" s="20" customFormat="1" ht="89.25">
      <c r="A42" s="61">
        <v>6</v>
      </c>
      <c r="B42" s="74" t="s">
        <v>68</v>
      </c>
      <c r="C42" s="14" t="s">
        <v>6</v>
      </c>
      <c r="D42" s="24">
        <v>3</v>
      </c>
      <c r="E42" s="15"/>
      <c r="F42" s="16">
        <f>D42*E42</f>
        <v>0</v>
      </c>
    </row>
    <row r="43" spans="1:7" s="20" customFormat="1" ht="76.5">
      <c r="A43" s="61">
        <v>7</v>
      </c>
      <c r="B43" s="74" t="s">
        <v>69</v>
      </c>
      <c r="C43" s="14" t="s">
        <v>6</v>
      </c>
      <c r="D43" s="24">
        <v>1</v>
      </c>
      <c r="E43" s="15"/>
      <c r="F43" s="16">
        <f>D43*E43</f>
        <v>0</v>
      </c>
    </row>
    <row r="44" spans="1:7" s="20" customFormat="1" ht="76.5">
      <c r="A44" s="61">
        <v>8</v>
      </c>
      <c r="B44" s="74" t="s">
        <v>239</v>
      </c>
      <c r="C44" s="14" t="s">
        <v>6</v>
      </c>
      <c r="D44" s="24">
        <v>2</v>
      </c>
      <c r="E44" s="15"/>
      <c r="F44" s="16">
        <f>D44*E44</f>
        <v>0</v>
      </c>
    </row>
    <row r="45" spans="1:7" s="20" customFormat="1" ht="116.25" customHeight="1" thickBot="1">
      <c r="A45" s="61">
        <v>9</v>
      </c>
      <c r="B45" s="74" t="s">
        <v>240</v>
      </c>
      <c r="C45" s="14" t="s">
        <v>6</v>
      </c>
      <c r="D45" s="24">
        <v>1</v>
      </c>
      <c r="E45" s="15"/>
      <c r="F45" s="16">
        <f>D45*E45</f>
        <v>0</v>
      </c>
    </row>
    <row r="46" spans="1:7" s="28" customFormat="1">
      <c r="A46" s="67"/>
      <c r="B46" s="137" t="str">
        <f>B32</f>
        <v>KANALIZACIJA in ČN</v>
      </c>
      <c r="C46" s="54"/>
      <c r="D46" s="57"/>
      <c r="E46" s="55"/>
      <c r="F46" s="56">
        <f>SUM(F34:F45)</f>
        <v>0</v>
      </c>
    </row>
    <row r="47" spans="1:7" s="28" customFormat="1">
      <c r="A47" s="68"/>
      <c r="B47" s="35"/>
      <c r="C47" s="35"/>
      <c r="D47" s="60"/>
      <c r="E47" s="36"/>
      <c r="F47" s="37"/>
    </row>
    <row r="48" spans="1:7">
      <c r="A48" s="287" t="s">
        <v>695</v>
      </c>
      <c r="B48" s="266" t="s">
        <v>42</v>
      </c>
      <c r="E48" s="33"/>
      <c r="F48" s="11"/>
    </row>
    <row r="49" spans="1:6" ht="13.5" thickBot="1">
      <c r="A49" s="66"/>
      <c r="B49" s="7" t="s">
        <v>25</v>
      </c>
      <c r="C49" s="8" t="s">
        <v>2</v>
      </c>
      <c r="D49" s="9" t="s">
        <v>3</v>
      </c>
      <c r="E49" s="9" t="s">
        <v>4</v>
      </c>
      <c r="F49" s="9" t="s">
        <v>20</v>
      </c>
    </row>
    <row r="50" spans="1:6" s="20" customFormat="1" ht="13.5">
      <c r="A50" s="61">
        <v>1</v>
      </c>
      <c r="B50" s="34" t="s">
        <v>43</v>
      </c>
      <c r="C50" s="14" t="s">
        <v>44</v>
      </c>
      <c r="D50" s="24">
        <v>11</v>
      </c>
      <c r="E50" s="15"/>
      <c r="F50" s="16">
        <f>D50*E50</f>
        <v>0</v>
      </c>
    </row>
    <row r="51" spans="1:6" s="20" customFormat="1" ht="13.5">
      <c r="A51" s="61">
        <v>2</v>
      </c>
      <c r="B51" s="34" t="s">
        <v>45</v>
      </c>
      <c r="C51" s="14" t="s">
        <v>44</v>
      </c>
      <c r="D51" s="24">
        <v>11</v>
      </c>
      <c r="E51" s="15"/>
      <c r="F51" s="16">
        <f>D51*E51</f>
        <v>0</v>
      </c>
    </row>
    <row r="52" spans="1:6" s="20" customFormat="1" ht="13.5">
      <c r="A52" s="61">
        <v>3</v>
      </c>
      <c r="B52" s="34" t="s">
        <v>48</v>
      </c>
      <c r="C52" s="14" t="s">
        <v>6</v>
      </c>
      <c r="D52" s="24">
        <v>3</v>
      </c>
      <c r="E52" s="15"/>
      <c r="F52" s="16">
        <f t="shared" ref="F52:F59" si="4">D52*E52</f>
        <v>0</v>
      </c>
    </row>
    <row r="53" spans="1:6" s="20" customFormat="1" ht="25.5">
      <c r="A53" s="61">
        <v>4</v>
      </c>
      <c r="B53" s="34" t="s">
        <v>50</v>
      </c>
      <c r="C53" s="14" t="s">
        <v>51</v>
      </c>
      <c r="D53" s="24">
        <v>0.01</v>
      </c>
      <c r="E53" s="15"/>
      <c r="F53" s="16">
        <f t="shared" si="4"/>
        <v>0</v>
      </c>
    </row>
    <row r="54" spans="1:6" s="20" customFormat="1" ht="25.5">
      <c r="A54" s="61">
        <v>5</v>
      </c>
      <c r="B54" s="34" t="s">
        <v>52</v>
      </c>
      <c r="C54" s="14" t="s">
        <v>6</v>
      </c>
      <c r="D54" s="24">
        <v>1</v>
      </c>
      <c r="E54" s="15"/>
      <c r="F54" s="16">
        <f t="shared" si="4"/>
        <v>0</v>
      </c>
    </row>
    <row r="55" spans="1:6" s="20" customFormat="1" ht="25.5">
      <c r="A55" s="61">
        <v>6</v>
      </c>
      <c r="B55" s="34" t="s">
        <v>53</v>
      </c>
      <c r="C55" s="14" t="s">
        <v>6</v>
      </c>
      <c r="D55" s="24">
        <v>1</v>
      </c>
      <c r="E55" s="15"/>
      <c r="F55" s="16">
        <f t="shared" si="4"/>
        <v>0</v>
      </c>
    </row>
    <row r="56" spans="1:6" s="20" customFormat="1" ht="25.5">
      <c r="A56" s="61">
        <v>7</v>
      </c>
      <c r="B56" s="34" t="s">
        <v>241</v>
      </c>
      <c r="C56" s="14" t="s">
        <v>6</v>
      </c>
      <c r="D56" s="24">
        <v>1</v>
      </c>
      <c r="E56" s="15"/>
      <c r="F56" s="16">
        <f t="shared" si="4"/>
        <v>0</v>
      </c>
    </row>
    <row r="57" spans="1:6" s="20" customFormat="1" ht="25.5">
      <c r="A57" s="61">
        <v>8</v>
      </c>
      <c r="B57" s="34" t="s">
        <v>242</v>
      </c>
      <c r="C57" s="14" t="s">
        <v>6</v>
      </c>
      <c r="D57" s="24">
        <v>1</v>
      </c>
      <c r="E57" s="15"/>
      <c r="F57" s="16">
        <f t="shared" si="4"/>
        <v>0</v>
      </c>
    </row>
    <row r="58" spans="1:6" s="20" customFormat="1" ht="13.5">
      <c r="A58" s="61">
        <v>9</v>
      </c>
      <c r="B58" s="34" t="s">
        <v>14</v>
      </c>
      <c r="C58" s="14" t="s">
        <v>15</v>
      </c>
      <c r="D58" s="24">
        <v>5</v>
      </c>
      <c r="E58" s="15"/>
      <c r="F58" s="16">
        <f t="shared" si="4"/>
        <v>0</v>
      </c>
    </row>
    <row r="59" spans="1:6" s="20" customFormat="1" ht="14.25" thickBot="1">
      <c r="A59" s="61">
        <v>10</v>
      </c>
      <c r="B59" s="34" t="s">
        <v>54</v>
      </c>
      <c r="C59" s="14" t="s">
        <v>15</v>
      </c>
      <c r="D59" s="24">
        <v>2</v>
      </c>
      <c r="E59" s="15"/>
      <c r="F59" s="16">
        <f t="shared" si="4"/>
        <v>0</v>
      </c>
    </row>
    <row r="60" spans="1:6" s="28" customFormat="1">
      <c r="A60" s="67"/>
      <c r="B60" s="137" t="str">
        <f>B48</f>
        <v>ZAKLJUČNA DELA</v>
      </c>
      <c r="C60" s="54"/>
      <c r="D60" s="57"/>
      <c r="E60" s="55"/>
      <c r="F60" s="56">
        <f>SUM(F50:F59)</f>
        <v>0</v>
      </c>
    </row>
  </sheetData>
  <sheetProtection password="DD5D" sheet="1" objects="1" scenarios="1"/>
  <mergeCells count="4">
    <mergeCell ref="B38:F38"/>
    <mergeCell ref="A3:F3"/>
    <mergeCell ref="B23:F23"/>
    <mergeCell ref="A1:E1"/>
  </mergeCells>
  <pageMargins left="0.78740157480314965" right="0.39370078740157483" top="0.39370078740157483" bottom="0.39370078740157483" header="0.31496062992125984" footer="0.31496062992125984"/>
  <pageSetup paperSize="9" orientation="portrait" r:id="rId1"/>
  <headerFooter>
    <oddFooter>&amp;A&amp;RPage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V194"/>
  <sheetViews>
    <sheetView topLeftCell="A25" zoomScale="105" zoomScaleNormal="105" zoomScaleSheetLayoutView="100" workbookViewId="0">
      <selection activeCell="P45" sqref="P45"/>
    </sheetView>
  </sheetViews>
  <sheetFormatPr defaultColWidth="8.85546875" defaultRowHeight="12.75"/>
  <cols>
    <col min="1" max="1" width="6" style="656" bestFit="1" customWidth="1"/>
    <col min="2" max="2" width="45.5703125" style="692" customWidth="1"/>
    <col min="3" max="3" width="8.7109375" style="314" customWidth="1"/>
    <col min="4" max="4" width="9.140625" style="658" bestFit="1" customWidth="1"/>
    <col min="5" max="5" width="12.7109375" style="659" customWidth="1"/>
    <col min="6" max="6" width="12.85546875" style="659" bestFit="1" customWidth="1"/>
    <col min="7" max="16384" width="8.85546875" style="128"/>
  </cols>
  <sheetData>
    <row r="1" spans="1:6" ht="15.75">
      <c r="A1" s="883"/>
      <c r="B1" s="657" t="s">
        <v>315</v>
      </c>
      <c r="C1" s="389"/>
      <c r="D1" s="884"/>
      <c r="E1" s="885"/>
      <c r="F1" s="885"/>
    </row>
    <row r="2" spans="1:6" ht="15.75">
      <c r="A2" s="883"/>
      <c r="B2" s="886"/>
      <c r="C2" s="389"/>
      <c r="D2" s="884"/>
      <c r="E2" s="885"/>
      <c r="F2" s="885"/>
    </row>
    <row r="3" spans="1:6" ht="15.75">
      <c r="A3" s="883"/>
      <c r="B3" s="999" t="s">
        <v>730</v>
      </c>
      <c r="C3" s="1000"/>
      <c r="D3" s="884"/>
      <c r="E3" s="887" t="s">
        <v>740</v>
      </c>
      <c r="F3" s="888">
        <f>F5+F21</f>
        <v>0</v>
      </c>
    </row>
    <row r="4" spans="1:6">
      <c r="B4" s="660"/>
      <c r="C4" s="661"/>
    </row>
    <row r="5" spans="1:6">
      <c r="A5" s="889" t="s">
        <v>732</v>
      </c>
      <c r="B5" s="890" t="s">
        <v>731</v>
      </c>
      <c r="C5" s="659"/>
      <c r="E5" s="891" t="s">
        <v>143</v>
      </c>
      <c r="F5" s="892">
        <f>F14+F19</f>
        <v>0</v>
      </c>
    </row>
    <row r="6" spans="1:6">
      <c r="B6" s="893" t="s">
        <v>318</v>
      </c>
      <c r="C6" s="659"/>
    </row>
    <row r="7" spans="1:6">
      <c r="B7" s="662" t="s">
        <v>393</v>
      </c>
      <c r="C7" s="659"/>
    </row>
    <row r="8" spans="1:6">
      <c r="B8" s="894"/>
      <c r="C8" s="659"/>
    </row>
    <row r="9" spans="1:6">
      <c r="A9" s="656" t="s">
        <v>733</v>
      </c>
      <c r="B9" s="895" t="s">
        <v>152</v>
      </c>
      <c r="C9" s="315"/>
    </row>
    <row r="10" spans="1:6">
      <c r="A10" s="656" t="s">
        <v>174</v>
      </c>
      <c r="B10" s="667" t="s">
        <v>5</v>
      </c>
      <c r="C10" s="668"/>
      <c r="D10" s="668"/>
      <c r="E10" s="668"/>
      <c r="F10" s="668">
        <f>F55</f>
        <v>0</v>
      </c>
    </row>
    <row r="11" spans="1:6">
      <c r="A11" s="656" t="s">
        <v>185</v>
      </c>
      <c r="B11" s="667" t="s">
        <v>9</v>
      </c>
      <c r="C11" s="668"/>
      <c r="D11" s="668"/>
      <c r="E11" s="668"/>
      <c r="F11" s="668">
        <f>F70</f>
        <v>0</v>
      </c>
    </row>
    <row r="12" spans="1:6">
      <c r="A12" s="656" t="s">
        <v>200</v>
      </c>
      <c r="B12" s="667" t="s">
        <v>153</v>
      </c>
      <c r="C12" s="668"/>
      <c r="D12" s="668"/>
      <c r="E12" s="668"/>
      <c r="F12" s="668">
        <f>F82</f>
        <v>0</v>
      </c>
    </row>
    <row r="13" spans="1:6">
      <c r="A13" s="656" t="s">
        <v>218</v>
      </c>
      <c r="B13" s="667" t="s">
        <v>154</v>
      </c>
      <c r="C13" s="668"/>
      <c r="D13" s="668"/>
      <c r="E13" s="668"/>
      <c r="F13" s="668">
        <f>F88</f>
        <v>0</v>
      </c>
    </row>
    <row r="14" spans="1:6">
      <c r="B14" s="896" t="s">
        <v>155</v>
      </c>
      <c r="C14" s="670"/>
      <c r="D14" s="670"/>
      <c r="E14" s="670"/>
      <c r="F14" s="670">
        <f>SUM(F10:F13)</f>
        <v>0</v>
      </c>
    </row>
    <row r="15" spans="1:6">
      <c r="B15" s="667"/>
      <c r="C15" s="659"/>
      <c r="D15" s="659"/>
    </row>
    <row r="16" spans="1:6">
      <c r="A16" s="656" t="s">
        <v>734</v>
      </c>
      <c r="B16" s="895" t="s">
        <v>156</v>
      </c>
      <c r="C16" s="659"/>
      <c r="D16" s="659"/>
    </row>
    <row r="17" spans="1:6">
      <c r="A17" s="656" t="s">
        <v>200</v>
      </c>
      <c r="B17" s="667" t="s">
        <v>159</v>
      </c>
      <c r="C17" s="668"/>
      <c r="D17" s="668"/>
      <c r="E17" s="668"/>
      <c r="F17" s="668">
        <f>F111</f>
        <v>0</v>
      </c>
    </row>
    <row r="18" spans="1:6">
      <c r="A18" s="656" t="s">
        <v>218</v>
      </c>
      <c r="B18" s="667" t="s">
        <v>160</v>
      </c>
      <c r="C18" s="668"/>
      <c r="D18" s="668"/>
      <c r="E18" s="668"/>
      <c r="F18" s="668">
        <f>F117</f>
        <v>0</v>
      </c>
    </row>
    <row r="19" spans="1:6">
      <c r="B19" s="896" t="s">
        <v>161</v>
      </c>
      <c r="C19" s="670"/>
      <c r="D19" s="670"/>
      <c r="E19" s="670"/>
      <c r="F19" s="670">
        <f>SUM(F17:F18)</f>
        <v>0</v>
      </c>
    </row>
    <row r="20" spans="1:6">
      <c r="B20" s="897"/>
      <c r="C20" s="659"/>
    </row>
    <row r="21" spans="1:6">
      <c r="A21" s="889" t="s">
        <v>736</v>
      </c>
      <c r="B21" s="890" t="s">
        <v>735</v>
      </c>
      <c r="C21" s="659"/>
      <c r="E21" s="891" t="s">
        <v>143</v>
      </c>
      <c r="F21" s="892">
        <f>F30+F35</f>
        <v>0</v>
      </c>
    </row>
    <row r="22" spans="1:6">
      <c r="B22" s="893" t="s">
        <v>318</v>
      </c>
      <c r="C22" s="661"/>
    </row>
    <row r="23" spans="1:6">
      <c r="B23" s="662" t="s">
        <v>382</v>
      </c>
      <c r="C23" s="661"/>
    </row>
    <row r="24" spans="1:6">
      <c r="B24" s="660"/>
      <c r="C24" s="661"/>
    </row>
    <row r="25" spans="1:6">
      <c r="A25" s="656" t="s">
        <v>737</v>
      </c>
      <c r="B25" s="895" t="s">
        <v>152</v>
      </c>
      <c r="C25" s="315"/>
    </row>
    <row r="26" spans="1:6">
      <c r="B26" s="667" t="s">
        <v>5</v>
      </c>
      <c r="C26" s="668"/>
      <c r="D26" s="668"/>
      <c r="E26" s="668"/>
      <c r="F26" s="668">
        <f>F133</f>
        <v>0</v>
      </c>
    </row>
    <row r="27" spans="1:6">
      <c r="B27" s="667" t="s">
        <v>9</v>
      </c>
      <c r="C27" s="668"/>
      <c r="D27" s="668"/>
      <c r="E27" s="668"/>
      <c r="F27" s="668">
        <f>F148</f>
        <v>0</v>
      </c>
    </row>
    <row r="28" spans="1:6">
      <c r="B28" s="667" t="s">
        <v>153</v>
      </c>
      <c r="C28" s="668"/>
      <c r="D28" s="668"/>
      <c r="E28" s="668"/>
      <c r="F28" s="668">
        <f>F160</f>
        <v>0</v>
      </c>
    </row>
    <row r="29" spans="1:6">
      <c r="B29" s="667" t="s">
        <v>154</v>
      </c>
      <c r="C29" s="668"/>
      <c r="D29" s="668"/>
      <c r="E29" s="668"/>
      <c r="F29" s="668">
        <f>F88</f>
        <v>0</v>
      </c>
    </row>
    <row r="30" spans="1:6">
      <c r="B30" s="896" t="s">
        <v>155</v>
      </c>
      <c r="C30" s="670"/>
      <c r="D30" s="670"/>
      <c r="E30" s="670"/>
      <c r="F30" s="670">
        <f>SUM(F26:F29)</f>
        <v>0</v>
      </c>
    </row>
    <row r="31" spans="1:6">
      <c r="B31" s="667"/>
      <c r="C31" s="659"/>
      <c r="D31" s="659"/>
    </row>
    <row r="32" spans="1:6">
      <c r="A32" s="656" t="s">
        <v>738</v>
      </c>
      <c r="B32" s="895" t="s">
        <v>156</v>
      </c>
      <c r="C32" s="659"/>
      <c r="D32" s="659"/>
    </row>
    <row r="33" spans="1:256">
      <c r="B33" s="667" t="s">
        <v>159</v>
      </c>
      <c r="C33" s="668"/>
      <c r="D33" s="668"/>
      <c r="E33" s="668"/>
      <c r="F33" s="668">
        <f>F187</f>
        <v>0</v>
      </c>
    </row>
    <row r="34" spans="1:256">
      <c r="B34" s="667" t="s">
        <v>160</v>
      </c>
      <c r="C34" s="668"/>
      <c r="D34" s="668"/>
      <c r="E34" s="668"/>
      <c r="F34" s="668">
        <f>F194</f>
        <v>0</v>
      </c>
    </row>
    <row r="35" spans="1:256">
      <c r="B35" s="896" t="s">
        <v>161</v>
      </c>
      <c r="C35" s="670"/>
      <c r="D35" s="670"/>
      <c r="E35" s="670"/>
      <c r="F35" s="670">
        <f>SUM(F33:F34)</f>
        <v>0</v>
      </c>
    </row>
    <row r="36" spans="1:256">
      <c r="B36" s="667"/>
      <c r="C36" s="898"/>
      <c r="D36" s="898"/>
      <c r="E36" s="898"/>
      <c r="F36" s="898"/>
    </row>
    <row r="37" spans="1:256">
      <c r="B37" s="667"/>
      <c r="C37" s="898"/>
      <c r="D37" s="898"/>
      <c r="E37" s="898"/>
      <c r="F37" s="898"/>
    </row>
    <row r="38" spans="1:256">
      <c r="B38" s="667"/>
      <c r="C38" s="898"/>
      <c r="D38" s="898"/>
      <c r="E38" s="898"/>
      <c r="F38" s="898"/>
    </row>
    <row r="39" spans="1:256">
      <c r="B39" s="897"/>
      <c r="C39" s="659"/>
    </row>
    <row r="40" spans="1:256">
      <c r="A40" s="889" t="s">
        <v>732</v>
      </c>
      <c r="B40" s="890" t="s">
        <v>731</v>
      </c>
      <c r="C40" s="659"/>
    </row>
    <row r="42" spans="1:256">
      <c r="A42" s="656" t="s">
        <v>733</v>
      </c>
      <c r="B42" s="671" t="s">
        <v>383</v>
      </c>
    </row>
    <row r="43" spans="1:256">
      <c r="B43" s="672"/>
    </row>
    <row r="44" spans="1:256">
      <c r="B44" s="673" t="s">
        <v>162</v>
      </c>
    </row>
    <row r="45" spans="1:256" ht="77.25" customHeight="1">
      <c r="B45" s="988" t="s">
        <v>163</v>
      </c>
      <c r="C45" s="989"/>
      <c r="D45" s="989"/>
      <c r="E45" s="989"/>
      <c r="F45" s="985"/>
    </row>
    <row r="46" spans="1:256">
      <c r="B46" s="673"/>
    </row>
    <row r="47" spans="1:256" s="127" customFormat="1">
      <c r="A47" s="674"/>
      <c r="B47" s="675"/>
      <c r="C47" s="676" t="s">
        <v>2</v>
      </c>
      <c r="D47" s="316" t="s">
        <v>164</v>
      </c>
      <c r="E47" s="676" t="s">
        <v>165</v>
      </c>
      <c r="F47" s="677" t="s">
        <v>166</v>
      </c>
      <c r="IK47" s="129"/>
      <c r="IL47" s="129"/>
      <c r="IM47" s="129"/>
      <c r="IN47" s="129"/>
      <c r="IO47" s="129"/>
      <c r="IP47" s="129"/>
      <c r="IQ47" s="129"/>
      <c r="IR47" s="129"/>
      <c r="IS47" s="128"/>
      <c r="IT47" s="128"/>
      <c r="IU47" s="128"/>
      <c r="IV47" s="128"/>
    </row>
    <row r="48" spans="1:256" s="127" customFormat="1">
      <c r="A48" s="678"/>
      <c r="B48" s="679"/>
      <c r="C48" s="680"/>
      <c r="D48" s="319"/>
      <c r="E48" s="680"/>
      <c r="F48" s="681"/>
      <c r="IK48" s="129"/>
      <c r="IL48" s="129"/>
      <c r="IM48" s="129"/>
      <c r="IN48" s="129"/>
      <c r="IO48" s="129"/>
      <c r="IP48" s="129"/>
      <c r="IQ48" s="129"/>
      <c r="IR48" s="129"/>
      <c r="IS48" s="128"/>
      <c r="IT48" s="128"/>
      <c r="IU48" s="128"/>
      <c r="IV48" s="128"/>
    </row>
    <row r="49" spans="1:256" s="127" customFormat="1">
      <c r="A49" s="682" t="s">
        <v>167</v>
      </c>
      <c r="B49" s="682" t="s">
        <v>168</v>
      </c>
      <c r="C49" s="682"/>
      <c r="D49" s="682"/>
      <c r="E49" s="682"/>
      <c r="F49" s="682"/>
      <c r="IK49" s="129"/>
      <c r="IL49" s="129"/>
      <c r="IM49" s="129"/>
      <c r="IN49" s="129"/>
      <c r="IO49" s="129"/>
      <c r="IP49" s="129"/>
      <c r="IQ49" s="129"/>
      <c r="IR49" s="129"/>
      <c r="IS49" s="128"/>
      <c r="IT49" s="128"/>
      <c r="IU49" s="128"/>
      <c r="IV49" s="128"/>
    </row>
    <row r="50" spans="1:256" s="127" customFormat="1">
      <c r="A50" s="683"/>
      <c r="B50" s="672"/>
      <c r="C50" s="684"/>
      <c r="D50" s="685"/>
      <c r="E50" s="686"/>
      <c r="F50" s="681"/>
      <c r="IK50" s="129"/>
      <c r="IL50" s="129"/>
      <c r="IM50" s="129"/>
      <c r="IN50" s="129"/>
      <c r="IO50" s="129"/>
      <c r="IP50" s="129"/>
      <c r="IQ50" s="129"/>
      <c r="IR50" s="129"/>
      <c r="IS50" s="128"/>
      <c r="IT50" s="128"/>
      <c r="IU50" s="128"/>
      <c r="IV50" s="128"/>
    </row>
    <row r="51" spans="1:256" s="127" customFormat="1" ht="25.5">
      <c r="A51" s="683" t="s">
        <v>169</v>
      </c>
      <c r="B51" s="687" t="s">
        <v>170</v>
      </c>
      <c r="C51" s="688" t="s">
        <v>6</v>
      </c>
      <c r="D51" s="689">
        <v>2</v>
      </c>
      <c r="E51" s="906"/>
      <c r="F51" s="899">
        <f>E51*D51</f>
        <v>0</v>
      </c>
      <c r="IK51" s="129"/>
      <c r="IL51" s="129"/>
      <c r="IM51" s="129"/>
      <c r="IN51" s="129"/>
      <c r="IO51" s="129"/>
      <c r="IP51" s="129"/>
      <c r="IQ51" s="129"/>
      <c r="IR51" s="129"/>
      <c r="IS51" s="128"/>
      <c r="IT51" s="128"/>
      <c r="IU51" s="128"/>
      <c r="IV51" s="128"/>
    </row>
    <row r="52" spans="1:256" s="127" customFormat="1">
      <c r="A52" s="683"/>
      <c r="B52" s="687"/>
      <c r="C52" s="684"/>
      <c r="D52" s="691"/>
      <c r="E52" s="906"/>
      <c r="F52" s="899"/>
      <c r="IK52" s="129"/>
      <c r="IL52" s="129"/>
      <c r="IM52" s="129"/>
      <c r="IN52" s="129"/>
      <c r="IO52" s="129"/>
      <c r="IP52" s="129"/>
      <c r="IQ52" s="129"/>
      <c r="IR52" s="129"/>
      <c r="IS52" s="128"/>
      <c r="IT52" s="128"/>
      <c r="IU52" s="128"/>
      <c r="IV52" s="128"/>
    </row>
    <row r="53" spans="1:256" s="127" customFormat="1" ht="25.5">
      <c r="A53" s="683" t="s">
        <v>171</v>
      </c>
      <c r="B53" s="687" t="s">
        <v>172</v>
      </c>
      <c r="C53" s="688" t="s">
        <v>6</v>
      </c>
      <c r="D53" s="689">
        <v>2</v>
      </c>
      <c r="E53" s="906"/>
      <c r="F53" s="899">
        <f>E53*D53</f>
        <v>0</v>
      </c>
      <c r="IK53" s="129"/>
      <c r="IL53" s="129"/>
      <c r="IM53" s="129"/>
      <c r="IN53" s="129"/>
      <c r="IO53" s="129"/>
      <c r="IP53" s="129"/>
      <c r="IQ53" s="129"/>
      <c r="IR53" s="129"/>
      <c r="IS53" s="128"/>
      <c r="IT53" s="128"/>
      <c r="IU53" s="128"/>
      <c r="IV53" s="128"/>
    </row>
    <row r="54" spans="1:256">
      <c r="C54" s="688"/>
      <c r="D54" s="689"/>
      <c r="E54" s="900"/>
      <c r="F54" s="900"/>
    </row>
    <row r="55" spans="1:256">
      <c r="A55" s="694"/>
      <c r="B55" s="695" t="s">
        <v>173</v>
      </c>
      <c r="C55" s="696"/>
      <c r="D55" s="697"/>
      <c r="E55" s="901"/>
      <c r="F55" s="902">
        <f>SUM(F51:F53)</f>
        <v>0</v>
      </c>
    </row>
    <row r="56" spans="1:256">
      <c r="A56" s="700"/>
      <c r="B56" s="701"/>
      <c r="C56" s="702"/>
      <c r="D56" s="703"/>
      <c r="E56" s="704"/>
      <c r="F56" s="705"/>
    </row>
    <row r="57" spans="1:256">
      <c r="B57" s="701"/>
      <c r="C57" s="684"/>
      <c r="D57" s="706"/>
      <c r="E57" s="706"/>
      <c r="F57" s="706"/>
    </row>
    <row r="58" spans="1:256">
      <c r="A58" s="707" t="s">
        <v>174</v>
      </c>
      <c r="B58" s="708" t="s">
        <v>9</v>
      </c>
      <c r="C58" s="709"/>
      <c r="D58" s="710"/>
      <c r="E58" s="711"/>
      <c r="F58" s="712"/>
    </row>
    <row r="59" spans="1:256">
      <c r="A59" s="683"/>
      <c r="B59" s="673"/>
      <c r="C59" s="684"/>
      <c r="D59" s="713"/>
    </row>
    <row r="60" spans="1:256" ht="25.5" customHeight="1">
      <c r="B60" s="984" t="s">
        <v>175</v>
      </c>
      <c r="C60" s="985"/>
      <c r="D60" s="985"/>
      <c r="E60" s="985"/>
      <c r="F60" s="985"/>
    </row>
    <row r="61" spans="1:256">
      <c r="A61" s="683"/>
      <c r="B61" s="673"/>
      <c r="C61" s="684"/>
      <c r="D61" s="713"/>
    </row>
    <row r="62" spans="1:256" ht="38.25">
      <c r="A62" s="683" t="s">
        <v>176</v>
      </c>
      <c r="B62" s="673" t="s">
        <v>177</v>
      </c>
      <c r="C62" s="714" t="s">
        <v>10</v>
      </c>
      <c r="D62" s="706">
        <f>2*2*4.25+1.3+2*0.6*0.6*0.6</f>
        <v>18.731999999999999</v>
      </c>
      <c r="E62" s="907"/>
      <c r="F62" s="706">
        <f>D62*E62</f>
        <v>0</v>
      </c>
    </row>
    <row r="63" spans="1:256">
      <c r="A63" s="683"/>
      <c r="B63" s="673"/>
      <c r="C63" s="714"/>
      <c r="D63" s="706"/>
      <c r="E63" s="907"/>
      <c r="F63" s="706"/>
    </row>
    <row r="64" spans="1:256">
      <c r="A64" s="683" t="s">
        <v>178</v>
      </c>
      <c r="B64" s="673" t="s">
        <v>179</v>
      </c>
      <c r="C64" s="714" t="s">
        <v>8</v>
      </c>
      <c r="D64" s="706">
        <f>2*2*4.5+0.9+2*0.6*0.6</f>
        <v>19.619999999999997</v>
      </c>
      <c r="E64" s="907"/>
      <c r="F64" s="706">
        <f>D64*E64</f>
        <v>0</v>
      </c>
    </row>
    <row r="65" spans="1:6">
      <c r="A65" s="683"/>
      <c r="B65" s="673"/>
      <c r="C65" s="714"/>
      <c r="D65" s="706"/>
      <c r="E65" s="907"/>
      <c r="F65" s="706"/>
    </row>
    <row r="66" spans="1:6" ht="25.5">
      <c r="A66" s="683" t="s">
        <v>180</v>
      </c>
      <c r="B66" s="673" t="s">
        <v>181</v>
      </c>
      <c r="C66" s="714" t="s">
        <v>10</v>
      </c>
      <c r="D66" s="706">
        <f>2*2*(4.25-2.7)+1.3-0.54</f>
        <v>6.9599999999999991</v>
      </c>
      <c r="E66" s="907"/>
      <c r="F66" s="706">
        <f>D66*E66</f>
        <v>0</v>
      </c>
    </row>
    <row r="67" spans="1:6">
      <c r="A67" s="683"/>
      <c r="B67" s="673"/>
      <c r="C67" s="714"/>
      <c r="D67" s="706"/>
      <c r="E67" s="907"/>
      <c r="F67" s="706"/>
    </row>
    <row r="68" spans="1:6" ht="25.5">
      <c r="A68" s="683" t="s">
        <v>182</v>
      </c>
      <c r="B68" s="673" t="s">
        <v>183</v>
      </c>
      <c r="C68" s="714" t="s">
        <v>10</v>
      </c>
      <c r="D68" s="706">
        <f>2*27*0.5*0.7</f>
        <v>18.899999999999999</v>
      </c>
      <c r="E68" s="907"/>
      <c r="F68" s="706">
        <f>E68*D68</f>
        <v>0</v>
      </c>
    </row>
    <row r="69" spans="1:6">
      <c r="A69" s="683"/>
      <c r="B69" s="673"/>
      <c r="C69" s="714"/>
      <c r="D69" s="706"/>
      <c r="E69" s="706"/>
      <c r="F69" s="706"/>
    </row>
    <row r="70" spans="1:6">
      <c r="A70" s="716"/>
      <c r="B70" s="717" t="s">
        <v>184</v>
      </c>
      <c r="C70" s="718"/>
      <c r="D70" s="719"/>
      <c r="E70" s="719"/>
      <c r="F70" s="903">
        <f>SUM(F62:F69)</f>
        <v>0</v>
      </c>
    </row>
    <row r="71" spans="1:6">
      <c r="A71" s="683"/>
      <c r="B71" s="673"/>
      <c r="C71" s="714"/>
      <c r="D71" s="713"/>
    </row>
    <row r="72" spans="1:6">
      <c r="A72" s="707" t="s">
        <v>185</v>
      </c>
      <c r="B72" s="708" t="s">
        <v>153</v>
      </c>
      <c r="C72" s="722"/>
      <c r="D72" s="710"/>
      <c r="E72" s="711"/>
      <c r="F72" s="712"/>
    </row>
    <row r="73" spans="1:6">
      <c r="A73" s="683"/>
      <c r="B73" s="673"/>
      <c r="C73" s="714"/>
      <c r="D73" s="713"/>
    </row>
    <row r="74" spans="1:6" ht="25.5" customHeight="1">
      <c r="A74" s="683"/>
      <c r="B74" s="984" t="s">
        <v>186</v>
      </c>
      <c r="C74" s="985"/>
      <c r="D74" s="985"/>
      <c r="E74" s="985"/>
      <c r="F74" s="985"/>
    </row>
    <row r="75" spans="1:6">
      <c r="A75" s="683"/>
      <c r="B75" s="672"/>
      <c r="C75" s="714"/>
      <c r="D75" s="713"/>
    </row>
    <row r="76" spans="1:6" ht="25.5">
      <c r="A76" s="683" t="s">
        <v>187</v>
      </c>
      <c r="B76" s="673" t="s">
        <v>188</v>
      </c>
      <c r="C76" s="684" t="s">
        <v>10</v>
      </c>
      <c r="D76" s="723">
        <f>2*1.61</f>
        <v>3.22</v>
      </c>
      <c r="E76" s="907"/>
      <c r="F76" s="706">
        <f>D76*E76</f>
        <v>0</v>
      </c>
    </row>
    <row r="77" spans="1:6">
      <c r="A77" s="683"/>
      <c r="B77" s="673"/>
      <c r="C77" s="684"/>
      <c r="D77" s="723"/>
      <c r="E77" s="907"/>
      <c r="F77" s="706"/>
    </row>
    <row r="78" spans="1:6" ht="38.25">
      <c r="A78" s="656" t="s">
        <v>189</v>
      </c>
      <c r="B78" s="724" t="s">
        <v>384</v>
      </c>
      <c r="C78" s="714" t="s">
        <v>10</v>
      </c>
      <c r="D78" s="723">
        <f>2*2*2.7+0.54+2*0.6*0.6*0.6</f>
        <v>11.772</v>
      </c>
      <c r="E78" s="907"/>
      <c r="F78" s="706">
        <f>D78*E78</f>
        <v>0</v>
      </c>
    </row>
    <row r="79" spans="1:6">
      <c r="B79" s="659"/>
      <c r="C79" s="684"/>
      <c r="D79" s="706"/>
      <c r="E79" s="907"/>
      <c r="F79" s="706"/>
    </row>
    <row r="80" spans="1:6">
      <c r="A80" s="656" t="s">
        <v>191</v>
      </c>
      <c r="B80" s="724" t="s">
        <v>196</v>
      </c>
      <c r="C80" s="714" t="s">
        <v>92</v>
      </c>
      <c r="D80" s="723">
        <f>2*413.5</f>
        <v>827</v>
      </c>
      <c r="E80" s="907"/>
      <c r="F80" s="706">
        <f>D80*E80</f>
        <v>0</v>
      </c>
    </row>
    <row r="81" spans="1:6">
      <c r="B81" s="724"/>
      <c r="C81" s="714"/>
      <c r="D81" s="725"/>
      <c r="E81" s="706"/>
      <c r="F81" s="706"/>
    </row>
    <row r="82" spans="1:6">
      <c r="A82" s="694"/>
      <c r="B82" s="695" t="s">
        <v>199</v>
      </c>
      <c r="C82" s="696"/>
      <c r="D82" s="719"/>
      <c r="E82" s="719"/>
      <c r="F82" s="903">
        <f>SUM(F76:F81)</f>
        <v>0</v>
      </c>
    </row>
    <row r="83" spans="1:6">
      <c r="B83" s="659"/>
      <c r="C83" s="684"/>
      <c r="D83" s="713"/>
    </row>
    <row r="84" spans="1:6">
      <c r="A84" s="726" t="s">
        <v>200</v>
      </c>
      <c r="B84" s="708" t="s">
        <v>154</v>
      </c>
      <c r="C84" s="709"/>
      <c r="D84" s="710"/>
      <c r="E84" s="711"/>
      <c r="F84" s="712"/>
    </row>
    <row r="85" spans="1:6">
      <c r="B85" s="659"/>
      <c r="C85" s="684"/>
      <c r="D85" s="713"/>
    </row>
    <row r="86" spans="1:6">
      <c r="A86" s="656" t="s">
        <v>201</v>
      </c>
      <c r="B86" s="724" t="s">
        <v>202</v>
      </c>
      <c r="C86" s="714" t="s">
        <v>8</v>
      </c>
      <c r="D86" s="723">
        <f>2*2*5.16+2.52+2*4*0.6*0.6</f>
        <v>26.04</v>
      </c>
      <c r="E86" s="907"/>
      <c r="F86" s="706">
        <f t="shared" ref="F86" si="0">D86*E86</f>
        <v>0</v>
      </c>
    </row>
    <row r="87" spans="1:6">
      <c r="B87" s="724"/>
      <c r="C87" s="714"/>
      <c r="D87" s="723"/>
      <c r="E87" s="706"/>
      <c r="F87" s="706"/>
    </row>
    <row r="88" spans="1:6">
      <c r="A88" s="727"/>
      <c r="B88" s="717" t="s">
        <v>205</v>
      </c>
      <c r="C88" s="696"/>
      <c r="D88" s="728"/>
      <c r="E88" s="719"/>
      <c r="F88" s="903">
        <f>SUM(F86:F87)</f>
        <v>0</v>
      </c>
    </row>
    <row r="89" spans="1:6">
      <c r="B89" s="659"/>
      <c r="C89" s="684"/>
      <c r="D89" s="713"/>
    </row>
    <row r="90" spans="1:6">
      <c r="B90" s="659"/>
      <c r="C90" s="684"/>
      <c r="D90" s="729"/>
    </row>
    <row r="91" spans="1:6">
      <c r="A91" s="656" t="s">
        <v>733</v>
      </c>
      <c r="B91" s="730" t="s">
        <v>385</v>
      </c>
      <c r="C91" s="680"/>
      <c r="D91" s="731"/>
      <c r="E91" s="731"/>
      <c r="F91" s="681"/>
    </row>
    <row r="92" spans="1:6">
      <c r="A92" s="732"/>
      <c r="B92" s="733"/>
      <c r="C92" s="733"/>
      <c r="D92" s="734"/>
      <c r="E92" s="733"/>
      <c r="F92" s="681"/>
    </row>
    <row r="93" spans="1:6">
      <c r="A93" s="732"/>
      <c r="B93" s="735" t="s">
        <v>206</v>
      </c>
      <c r="C93" s="733"/>
      <c r="D93" s="734"/>
      <c r="E93" s="734"/>
      <c r="F93" s="681"/>
    </row>
    <row r="94" spans="1:6" ht="15.75" customHeight="1">
      <c r="A94" s="732"/>
      <c r="B94" s="990" t="s">
        <v>207</v>
      </c>
      <c r="C94" s="985"/>
      <c r="D94" s="985"/>
      <c r="E94" s="985"/>
      <c r="F94" s="985"/>
    </row>
    <row r="95" spans="1:6">
      <c r="A95" s="732"/>
      <c r="B95" s="659"/>
      <c r="C95" s="733"/>
      <c r="D95" s="734"/>
      <c r="E95" s="734"/>
      <c r="F95" s="681"/>
    </row>
    <row r="96" spans="1:6">
      <c r="A96" s="736"/>
      <c r="B96" s="675"/>
      <c r="C96" s="676" t="s">
        <v>2</v>
      </c>
      <c r="D96" s="316" t="s">
        <v>164</v>
      </c>
      <c r="E96" s="676" t="s">
        <v>165</v>
      </c>
      <c r="F96" s="737" t="s">
        <v>166</v>
      </c>
    </row>
    <row r="97" spans="1:6">
      <c r="A97" s="738"/>
      <c r="B97" s="686"/>
      <c r="C97" s="686"/>
      <c r="D97" s="739"/>
      <c r="E97" s="686"/>
      <c r="F97" s="681"/>
    </row>
    <row r="98" spans="1:6">
      <c r="A98" s="742"/>
      <c r="B98" s="673"/>
      <c r="C98" s="318"/>
      <c r="D98" s="319"/>
      <c r="F98" s="681"/>
    </row>
    <row r="99" spans="1:6">
      <c r="A99" s="707" t="s">
        <v>200</v>
      </c>
      <c r="B99" s="708" t="s">
        <v>159</v>
      </c>
      <c r="C99" s="740"/>
      <c r="D99" s="754"/>
      <c r="E99" s="711"/>
      <c r="F99" s="755"/>
    </row>
    <row r="100" spans="1:6">
      <c r="A100" s="742"/>
      <c r="B100" s="673"/>
      <c r="C100" s="318"/>
      <c r="D100" s="319"/>
      <c r="F100" s="681"/>
    </row>
    <row r="101" spans="1:6" ht="51">
      <c r="A101" s="683" t="s">
        <v>201</v>
      </c>
      <c r="B101" s="765" t="s">
        <v>386</v>
      </c>
      <c r="C101" s="318" t="s">
        <v>92</v>
      </c>
      <c r="D101" s="766">
        <f>2*2268*1.05</f>
        <v>4762.8</v>
      </c>
      <c r="E101" s="907"/>
      <c r="F101" s="904">
        <f>D101*E101</f>
        <v>0</v>
      </c>
    </row>
    <row r="102" spans="1:6">
      <c r="A102" s="683"/>
      <c r="B102" s="765"/>
      <c r="C102" s="318"/>
      <c r="D102" s="766"/>
      <c r="E102" s="907"/>
      <c r="F102" s="904"/>
    </row>
    <row r="103" spans="1:6" ht="63.75">
      <c r="A103" s="683" t="s">
        <v>203</v>
      </c>
      <c r="B103" s="765" t="s">
        <v>387</v>
      </c>
      <c r="C103" s="318" t="s">
        <v>92</v>
      </c>
      <c r="D103" s="766">
        <f>2*338.3*1.05</f>
        <v>710.43000000000006</v>
      </c>
      <c r="E103" s="907"/>
      <c r="F103" s="904">
        <f>D103*E103</f>
        <v>0</v>
      </c>
    </row>
    <row r="104" spans="1:6">
      <c r="A104" s="683"/>
      <c r="B104" s="765"/>
      <c r="C104" s="318"/>
      <c r="D104" s="766"/>
      <c r="E104" s="907"/>
      <c r="F104" s="904"/>
    </row>
    <row r="105" spans="1:6" ht="25.5">
      <c r="A105" s="683" t="s">
        <v>388</v>
      </c>
      <c r="B105" s="765" t="s">
        <v>389</v>
      </c>
      <c r="C105" s="318" t="s">
        <v>6</v>
      </c>
      <c r="D105" s="766">
        <f>2*16*2</f>
        <v>64</v>
      </c>
      <c r="E105" s="907"/>
      <c r="F105" s="904">
        <f t="shared" ref="F105" si="1">D105*E105</f>
        <v>0</v>
      </c>
    </row>
    <row r="106" spans="1:6">
      <c r="A106" s="683"/>
      <c r="B106" s="765"/>
      <c r="C106" s="318"/>
      <c r="D106" s="766"/>
      <c r="E106" s="907"/>
      <c r="F106" s="904"/>
    </row>
    <row r="107" spans="1:6" ht="25.5">
      <c r="A107" s="683" t="s">
        <v>390</v>
      </c>
      <c r="B107" s="765" t="s">
        <v>391</v>
      </c>
      <c r="C107" s="318" t="s">
        <v>6</v>
      </c>
      <c r="D107" s="766">
        <f>2*14*2</f>
        <v>56</v>
      </c>
      <c r="E107" s="907"/>
      <c r="F107" s="904">
        <f t="shared" ref="F107" si="2">D107*E107</f>
        <v>0</v>
      </c>
    </row>
    <row r="108" spans="1:6">
      <c r="A108" s="683"/>
      <c r="B108" s="765"/>
      <c r="C108" s="318"/>
      <c r="D108" s="766"/>
      <c r="E108" s="907"/>
      <c r="F108" s="904"/>
    </row>
    <row r="109" spans="1:6" ht="25.5">
      <c r="A109" s="683" t="s">
        <v>392</v>
      </c>
      <c r="B109" s="765" t="s">
        <v>216</v>
      </c>
      <c r="C109" s="318" t="s">
        <v>7</v>
      </c>
      <c r="D109" s="766">
        <f>27*2</f>
        <v>54</v>
      </c>
      <c r="E109" s="907"/>
      <c r="F109" s="904">
        <f>E109*D109</f>
        <v>0</v>
      </c>
    </row>
    <row r="110" spans="1:6">
      <c r="A110" s="738"/>
      <c r="B110" s="767"/>
      <c r="C110" s="768"/>
      <c r="D110" s="769"/>
      <c r="E110" s="706"/>
      <c r="F110" s="753"/>
    </row>
    <row r="111" spans="1:6">
      <c r="A111" s="758"/>
      <c r="B111" s="770" t="s">
        <v>217</v>
      </c>
      <c r="C111" s="759"/>
      <c r="D111" s="760"/>
      <c r="E111" s="719"/>
      <c r="F111" s="905">
        <f>SUM(F101:F110)</f>
        <v>0</v>
      </c>
    </row>
    <row r="112" spans="1:6">
      <c r="A112" s="732"/>
      <c r="B112" s="771"/>
      <c r="C112" s="733"/>
      <c r="D112" s="762"/>
      <c r="E112" s="706"/>
      <c r="F112" s="753"/>
    </row>
    <row r="113" spans="1:6">
      <c r="A113" s="707" t="s">
        <v>218</v>
      </c>
      <c r="B113" s="708" t="s">
        <v>160</v>
      </c>
      <c r="C113" s="740"/>
      <c r="D113" s="754"/>
      <c r="E113" s="711"/>
      <c r="F113" s="755"/>
    </row>
    <row r="114" spans="1:6">
      <c r="A114" s="742"/>
      <c r="B114" s="673"/>
      <c r="C114" s="772"/>
      <c r="D114" s="731"/>
      <c r="F114" s="681"/>
    </row>
    <row r="115" spans="1:6">
      <c r="A115" s="773" t="s">
        <v>219</v>
      </c>
      <c r="B115" s="692" t="s">
        <v>220</v>
      </c>
      <c r="C115" s="714" t="s">
        <v>6</v>
      </c>
      <c r="D115" s="658">
        <f>2*1</f>
        <v>2</v>
      </c>
      <c r="E115" s="907"/>
      <c r="F115" s="904">
        <f>D115*E115</f>
        <v>0</v>
      </c>
    </row>
    <row r="116" spans="1:6">
      <c r="A116" s="773"/>
      <c r="B116" s="735"/>
      <c r="C116" s="733"/>
      <c r="D116" s="734"/>
      <c r="E116" s="706"/>
      <c r="F116" s="904"/>
    </row>
    <row r="117" spans="1:6">
      <c r="A117" s="774"/>
      <c r="B117" s="775" t="s">
        <v>221</v>
      </c>
      <c r="C117" s="320"/>
      <c r="D117" s="321"/>
      <c r="E117" s="719"/>
      <c r="F117" s="905">
        <f>SUM(F115:F116)</f>
        <v>0</v>
      </c>
    </row>
    <row r="119" spans="1:6">
      <c r="A119" s="889" t="s">
        <v>736</v>
      </c>
      <c r="B119" s="890" t="s">
        <v>735</v>
      </c>
    </row>
    <row r="120" spans="1:6">
      <c r="A120" s="889"/>
      <c r="B120" s="890"/>
    </row>
    <row r="121" spans="1:6">
      <c r="A121" s="889" t="s">
        <v>739</v>
      </c>
      <c r="B121" s="671" t="s">
        <v>383</v>
      </c>
    </row>
    <row r="122" spans="1:6">
      <c r="B122" s="672"/>
    </row>
    <row r="123" spans="1:6">
      <c r="B123" s="673" t="s">
        <v>162</v>
      </c>
    </row>
    <row r="124" spans="1:6" ht="15.75">
      <c r="B124" s="988" t="s">
        <v>163</v>
      </c>
      <c r="C124" s="997"/>
      <c r="D124" s="997"/>
      <c r="E124" s="997"/>
      <c r="F124" s="998"/>
    </row>
    <row r="125" spans="1:6">
      <c r="B125" s="673"/>
    </row>
    <row r="126" spans="1:6">
      <c r="A126" s="674"/>
      <c r="B126" s="675"/>
      <c r="C126" s="676" t="s">
        <v>2</v>
      </c>
      <c r="D126" s="316" t="s">
        <v>164</v>
      </c>
      <c r="E126" s="676" t="s">
        <v>165</v>
      </c>
      <c r="F126" s="677" t="s">
        <v>166</v>
      </c>
    </row>
    <row r="127" spans="1:6">
      <c r="A127" s="682" t="s">
        <v>167</v>
      </c>
      <c r="B127" s="682" t="s">
        <v>168</v>
      </c>
      <c r="C127" s="682"/>
      <c r="D127" s="682"/>
      <c r="E127" s="682"/>
      <c r="F127" s="682"/>
    </row>
    <row r="128" spans="1:6">
      <c r="A128" s="683"/>
      <c r="B128" s="672"/>
      <c r="C128" s="684"/>
      <c r="D128" s="685"/>
      <c r="E128" s="686"/>
      <c r="F128" s="681"/>
    </row>
    <row r="129" spans="1:6" ht="25.5">
      <c r="A129" s="683" t="s">
        <v>169</v>
      </c>
      <c r="B129" s="687" t="s">
        <v>170</v>
      </c>
      <c r="C129" s="688" t="s">
        <v>6</v>
      </c>
      <c r="D129" s="689">
        <v>2</v>
      </c>
      <c r="E129" s="906"/>
      <c r="F129" s="899">
        <f>E129*D129</f>
        <v>0</v>
      </c>
    </row>
    <row r="130" spans="1:6">
      <c r="A130" s="683"/>
      <c r="B130" s="687"/>
      <c r="C130" s="684"/>
      <c r="D130" s="691"/>
      <c r="E130" s="906"/>
      <c r="F130" s="899"/>
    </row>
    <row r="131" spans="1:6" ht="25.5">
      <c r="A131" s="683" t="s">
        <v>171</v>
      </c>
      <c r="B131" s="687" t="s">
        <v>172</v>
      </c>
      <c r="C131" s="688" t="s">
        <v>6</v>
      </c>
      <c r="D131" s="689">
        <v>2</v>
      </c>
      <c r="E131" s="906"/>
      <c r="F131" s="899">
        <f>E131*D131</f>
        <v>0</v>
      </c>
    </row>
    <row r="132" spans="1:6">
      <c r="C132" s="688"/>
      <c r="D132" s="689"/>
      <c r="E132" s="900"/>
      <c r="F132" s="900"/>
    </row>
    <row r="133" spans="1:6">
      <c r="A133" s="694"/>
      <c r="B133" s="695" t="s">
        <v>173</v>
      </c>
      <c r="C133" s="696"/>
      <c r="D133" s="697"/>
      <c r="E133" s="901"/>
      <c r="F133" s="902">
        <f>SUM(F129:F131)</f>
        <v>0</v>
      </c>
    </row>
    <row r="134" spans="1:6">
      <c r="A134" s="700"/>
      <c r="B134" s="701"/>
      <c r="C134" s="702"/>
      <c r="D134" s="703"/>
      <c r="E134" s="704"/>
      <c r="F134" s="705"/>
    </row>
    <row r="135" spans="1:6">
      <c r="B135" s="701"/>
      <c r="C135" s="684"/>
      <c r="D135" s="706"/>
      <c r="E135" s="706"/>
      <c r="F135" s="706"/>
    </row>
    <row r="136" spans="1:6">
      <c r="A136" s="707" t="s">
        <v>174</v>
      </c>
      <c r="B136" s="708" t="s">
        <v>9</v>
      </c>
      <c r="C136" s="709"/>
      <c r="D136" s="710"/>
      <c r="E136" s="711"/>
      <c r="F136" s="712"/>
    </row>
    <row r="137" spans="1:6">
      <c r="A137" s="683"/>
      <c r="B137" s="673"/>
      <c r="C137" s="684"/>
      <c r="D137" s="713"/>
    </row>
    <row r="138" spans="1:6" ht="15.75">
      <c r="B138" s="984" t="s">
        <v>175</v>
      </c>
      <c r="C138" s="998"/>
      <c r="D138" s="998"/>
      <c r="E138" s="998"/>
      <c r="F138" s="998"/>
    </row>
    <row r="139" spans="1:6">
      <c r="A139" s="683"/>
      <c r="B139" s="673"/>
      <c r="C139" s="684"/>
      <c r="D139" s="713"/>
    </row>
    <row r="140" spans="1:6" ht="38.25">
      <c r="A140" s="683" t="s">
        <v>176</v>
      </c>
      <c r="B140" s="673" t="s">
        <v>177</v>
      </c>
      <c r="C140" s="714" t="s">
        <v>10</v>
      </c>
      <c r="D140" s="706">
        <f>2*4.25+1.3+6.48+2*0.6*0.6*0.6*2</f>
        <v>17.144000000000002</v>
      </c>
      <c r="E140" s="907"/>
      <c r="F140" s="706">
        <f>D140*E140</f>
        <v>0</v>
      </c>
    </row>
    <row r="141" spans="1:6">
      <c r="A141" s="683"/>
      <c r="B141" s="673"/>
      <c r="C141" s="714"/>
      <c r="D141" s="706"/>
      <c r="E141" s="907"/>
      <c r="F141" s="706"/>
    </row>
    <row r="142" spans="1:6">
      <c r="A142" s="683" t="s">
        <v>178</v>
      </c>
      <c r="B142" s="673" t="s">
        <v>179</v>
      </c>
      <c r="C142" s="714" t="s">
        <v>8</v>
      </c>
      <c r="D142" s="706">
        <f>2*4.5+0.9+7.5+2*0.6*0.6*2</f>
        <v>18.84</v>
      </c>
      <c r="E142" s="907"/>
      <c r="F142" s="706">
        <f>D142*E142</f>
        <v>0</v>
      </c>
    </row>
    <row r="143" spans="1:6">
      <c r="A143" s="683"/>
      <c r="B143" s="673"/>
      <c r="C143" s="714"/>
      <c r="D143" s="706"/>
      <c r="E143" s="907"/>
      <c r="F143" s="706"/>
    </row>
    <row r="144" spans="1:6" ht="25.5">
      <c r="A144" s="683" t="s">
        <v>180</v>
      </c>
      <c r="B144" s="673" t="s">
        <v>181</v>
      </c>
      <c r="C144" s="714" t="s">
        <v>10</v>
      </c>
      <c r="D144" s="706">
        <f>2*(4.25-2.7)+1.3-0.54+6.48-4.5*2</f>
        <v>1.3399999999999999</v>
      </c>
      <c r="E144" s="907"/>
      <c r="F144" s="706">
        <f>D144*E144</f>
        <v>0</v>
      </c>
    </row>
    <row r="145" spans="1:6">
      <c r="A145" s="683"/>
      <c r="B145" s="673"/>
      <c r="C145" s="714"/>
      <c r="D145" s="706"/>
      <c r="E145" s="907"/>
      <c r="F145" s="706"/>
    </row>
    <row r="146" spans="1:6" ht="25.5">
      <c r="A146" s="683" t="s">
        <v>182</v>
      </c>
      <c r="B146" s="673" t="s">
        <v>183</v>
      </c>
      <c r="C146" s="714" t="s">
        <v>10</v>
      </c>
      <c r="D146" s="706">
        <f>45*0.5*0.7*2</f>
        <v>31.499999999999996</v>
      </c>
      <c r="E146" s="907"/>
      <c r="F146" s="706">
        <f>E146*D146</f>
        <v>0</v>
      </c>
    </row>
    <row r="147" spans="1:6">
      <c r="A147" s="683"/>
      <c r="B147" s="673"/>
      <c r="C147" s="714"/>
      <c r="D147" s="706"/>
      <c r="E147" s="706"/>
      <c r="F147" s="706"/>
    </row>
    <row r="148" spans="1:6">
      <c r="A148" s="716"/>
      <c r="B148" s="717" t="s">
        <v>184</v>
      </c>
      <c r="C148" s="718"/>
      <c r="D148" s="719"/>
      <c r="E148" s="719"/>
      <c r="F148" s="903">
        <f>SUM(F140:F147)</f>
        <v>0</v>
      </c>
    </row>
    <row r="149" spans="1:6">
      <c r="A149" s="683"/>
      <c r="B149" s="673"/>
      <c r="C149" s="714"/>
      <c r="D149" s="713"/>
    </row>
    <row r="150" spans="1:6">
      <c r="A150" s="707" t="s">
        <v>185</v>
      </c>
      <c r="B150" s="708" t="s">
        <v>153</v>
      </c>
      <c r="C150" s="722"/>
      <c r="D150" s="710"/>
      <c r="E150" s="711"/>
      <c r="F150" s="712"/>
    </row>
    <row r="151" spans="1:6">
      <c r="A151" s="683"/>
      <c r="B151" s="673"/>
      <c r="C151" s="714"/>
      <c r="D151" s="713"/>
    </row>
    <row r="152" spans="1:6" ht="15.75">
      <c r="A152" s="683"/>
      <c r="B152" s="984" t="s">
        <v>186</v>
      </c>
      <c r="C152" s="998"/>
      <c r="D152" s="998"/>
      <c r="E152" s="998"/>
      <c r="F152" s="998"/>
    </row>
    <row r="153" spans="1:6">
      <c r="A153" s="683"/>
      <c r="B153" s="672"/>
      <c r="C153" s="714"/>
      <c r="D153" s="713"/>
    </row>
    <row r="154" spans="1:6" ht="25.5">
      <c r="A154" s="683" t="s">
        <v>187</v>
      </c>
      <c r="B154" s="673" t="s">
        <v>188</v>
      </c>
      <c r="C154" s="684" t="s">
        <v>10</v>
      </c>
      <c r="D154" s="723">
        <f>2*2.72</f>
        <v>5.44</v>
      </c>
      <c r="E154" s="907"/>
      <c r="F154" s="706">
        <f>D154*E154</f>
        <v>0</v>
      </c>
    </row>
    <row r="155" spans="1:6">
      <c r="A155" s="683"/>
      <c r="B155" s="673"/>
      <c r="C155" s="684"/>
      <c r="D155" s="723"/>
      <c r="E155" s="907"/>
      <c r="F155" s="706"/>
    </row>
    <row r="156" spans="1:6" ht="38.25">
      <c r="A156" s="656" t="s">
        <v>189</v>
      </c>
      <c r="B156" s="724" t="s">
        <v>384</v>
      </c>
      <c r="C156" s="714" t="s">
        <v>10</v>
      </c>
      <c r="D156" s="723">
        <f>2*2.7+0.54+4.5+2*0.6*0.6*0.6*2</f>
        <v>11.304000000000002</v>
      </c>
      <c r="E156" s="907"/>
      <c r="F156" s="706">
        <f>D156*E156</f>
        <v>0</v>
      </c>
    </row>
    <row r="157" spans="1:6">
      <c r="B157" s="659"/>
      <c r="C157" s="684"/>
      <c r="D157" s="706"/>
      <c r="E157" s="907"/>
      <c r="F157" s="706"/>
    </row>
    <row r="158" spans="1:6">
      <c r="A158" s="656" t="s">
        <v>191</v>
      </c>
      <c r="B158" s="724" t="s">
        <v>196</v>
      </c>
      <c r="C158" s="714" t="s">
        <v>92</v>
      </c>
      <c r="D158" s="723">
        <f>2*706.23</f>
        <v>1412.46</v>
      </c>
      <c r="E158" s="907"/>
      <c r="F158" s="706">
        <f>D158*E158</f>
        <v>0</v>
      </c>
    </row>
    <row r="159" spans="1:6">
      <c r="B159" s="724"/>
      <c r="C159" s="714"/>
      <c r="D159" s="725"/>
      <c r="E159" s="706"/>
      <c r="F159" s="706"/>
    </row>
    <row r="160" spans="1:6">
      <c r="A160" s="694"/>
      <c r="B160" s="695" t="s">
        <v>199</v>
      </c>
      <c r="C160" s="696"/>
      <c r="D160" s="719"/>
      <c r="E160" s="719"/>
      <c r="F160" s="903">
        <f>SUM(F154:F159)</f>
        <v>0</v>
      </c>
    </row>
    <row r="161" spans="1:6">
      <c r="B161" s="659"/>
      <c r="C161" s="684"/>
      <c r="D161" s="713"/>
    </row>
    <row r="162" spans="1:6">
      <c r="A162" s="726" t="s">
        <v>200</v>
      </c>
      <c r="B162" s="708" t="s">
        <v>154</v>
      </c>
      <c r="C162" s="709"/>
      <c r="D162" s="710"/>
      <c r="E162" s="711"/>
      <c r="F162" s="712"/>
    </row>
    <row r="163" spans="1:6">
      <c r="B163" s="659"/>
      <c r="C163" s="684"/>
      <c r="D163" s="713"/>
    </row>
    <row r="164" spans="1:6">
      <c r="A164" s="656" t="s">
        <v>201</v>
      </c>
      <c r="B164" s="724" t="s">
        <v>202</v>
      </c>
      <c r="C164" s="714" t="s">
        <v>8</v>
      </c>
      <c r="D164" s="723">
        <f>2*2*5.16+2.52+6.6+2*4*0.6*0.6</f>
        <v>32.64</v>
      </c>
      <c r="E164" s="907"/>
      <c r="F164" s="706">
        <f t="shared" ref="F164" si="3">D164*E164</f>
        <v>0</v>
      </c>
    </row>
    <row r="165" spans="1:6">
      <c r="B165" s="724"/>
      <c r="C165" s="714"/>
      <c r="D165" s="723"/>
      <c r="E165" s="706"/>
      <c r="F165" s="706"/>
    </row>
    <row r="166" spans="1:6">
      <c r="A166" s="727"/>
      <c r="B166" s="717" t="s">
        <v>205</v>
      </c>
      <c r="C166" s="696"/>
      <c r="D166" s="728"/>
      <c r="E166" s="719"/>
      <c r="F166" s="903">
        <f>SUM(F164:F165)</f>
        <v>0</v>
      </c>
    </row>
    <row r="168" spans="1:6">
      <c r="A168" s="889" t="s">
        <v>739</v>
      </c>
      <c r="B168" s="730" t="s">
        <v>385</v>
      </c>
      <c r="C168" s="680"/>
      <c r="D168" s="731"/>
      <c r="E168" s="731"/>
      <c r="F168" s="681"/>
    </row>
    <row r="169" spans="1:6">
      <c r="A169" s="732"/>
      <c r="B169" s="733"/>
      <c r="C169" s="733"/>
      <c r="D169" s="734"/>
      <c r="E169" s="733"/>
      <c r="F169" s="681"/>
    </row>
    <row r="170" spans="1:6">
      <c r="A170" s="732"/>
      <c r="B170" s="735" t="s">
        <v>206</v>
      </c>
      <c r="C170" s="733"/>
      <c r="D170" s="734"/>
      <c r="E170" s="734"/>
      <c r="F170" s="681"/>
    </row>
    <row r="171" spans="1:6" ht="15.75">
      <c r="A171" s="732"/>
      <c r="B171" s="990" t="s">
        <v>207</v>
      </c>
      <c r="C171" s="998"/>
      <c r="D171" s="998"/>
      <c r="E171" s="998"/>
      <c r="F171" s="998"/>
    </row>
    <row r="172" spans="1:6">
      <c r="A172" s="732"/>
      <c r="B172" s="659"/>
      <c r="C172" s="733"/>
      <c r="D172" s="734"/>
      <c r="E172" s="734"/>
      <c r="F172" s="681"/>
    </row>
    <row r="173" spans="1:6">
      <c r="A173" s="736"/>
      <c r="B173" s="675"/>
      <c r="C173" s="676" t="s">
        <v>2</v>
      </c>
      <c r="D173" s="316" t="s">
        <v>164</v>
      </c>
      <c r="E173" s="676" t="s">
        <v>165</v>
      </c>
      <c r="F173" s="737" t="s">
        <v>166</v>
      </c>
    </row>
    <row r="174" spans="1:6">
      <c r="A174" s="738"/>
      <c r="B174" s="686"/>
      <c r="C174" s="686"/>
      <c r="D174" s="739"/>
      <c r="E174" s="686"/>
      <c r="F174" s="681"/>
    </row>
    <row r="175" spans="1:6">
      <c r="A175" s="707" t="s">
        <v>200</v>
      </c>
      <c r="B175" s="708" t="s">
        <v>159</v>
      </c>
      <c r="C175" s="740"/>
      <c r="D175" s="754"/>
      <c r="E175" s="711"/>
      <c r="F175" s="755"/>
    </row>
    <row r="176" spans="1:6">
      <c r="A176" s="742"/>
      <c r="B176" s="673"/>
      <c r="C176" s="318"/>
      <c r="D176" s="319"/>
      <c r="F176" s="681"/>
    </row>
    <row r="177" spans="1:6" ht="51">
      <c r="A177" s="683" t="s">
        <v>201</v>
      </c>
      <c r="B177" s="765" t="s">
        <v>386</v>
      </c>
      <c r="C177" s="318" t="s">
        <v>92</v>
      </c>
      <c r="D177" s="766">
        <f>2*3803.7*1.05</f>
        <v>7987.7699999999995</v>
      </c>
      <c r="E177" s="907"/>
      <c r="F177" s="904">
        <f>D177*E177</f>
        <v>0</v>
      </c>
    </row>
    <row r="178" spans="1:6">
      <c r="A178" s="683"/>
      <c r="B178" s="765"/>
      <c r="C178" s="318"/>
      <c r="D178" s="766"/>
      <c r="E178" s="907"/>
      <c r="F178" s="904"/>
    </row>
    <row r="179" spans="1:6" ht="63.75">
      <c r="A179" s="683" t="s">
        <v>203</v>
      </c>
      <c r="B179" s="765" t="s">
        <v>387</v>
      </c>
      <c r="C179" s="318" t="s">
        <v>92</v>
      </c>
      <c r="D179" s="766">
        <f>2*492.5*1.05</f>
        <v>1034.25</v>
      </c>
      <c r="E179" s="907"/>
      <c r="F179" s="904">
        <f>D179*E179</f>
        <v>0</v>
      </c>
    </row>
    <row r="180" spans="1:6">
      <c r="A180" s="683"/>
      <c r="B180" s="765"/>
      <c r="C180" s="318"/>
      <c r="D180" s="766"/>
      <c r="E180" s="907"/>
      <c r="F180" s="904"/>
    </row>
    <row r="181" spans="1:6" ht="25.5">
      <c r="A181" s="683" t="s">
        <v>388</v>
      </c>
      <c r="B181" s="765" t="s">
        <v>389</v>
      </c>
      <c r="C181" s="318" t="s">
        <v>6</v>
      </c>
      <c r="D181" s="766">
        <f>2*2*(16+18)</f>
        <v>136</v>
      </c>
      <c r="E181" s="907"/>
      <c r="F181" s="904">
        <f t="shared" ref="F181" si="4">D181*E181</f>
        <v>0</v>
      </c>
    </row>
    <row r="182" spans="1:6">
      <c r="A182" s="683"/>
      <c r="B182" s="765"/>
      <c r="C182" s="318"/>
      <c r="D182" s="766"/>
      <c r="E182" s="907"/>
      <c r="F182" s="904"/>
    </row>
    <row r="183" spans="1:6" ht="25.5">
      <c r="A183" s="683" t="s">
        <v>390</v>
      </c>
      <c r="B183" s="765" t="s">
        <v>391</v>
      </c>
      <c r="C183" s="318" t="s">
        <v>6</v>
      </c>
      <c r="D183" s="766">
        <f>2*2*14</f>
        <v>56</v>
      </c>
      <c r="E183" s="907"/>
      <c r="F183" s="904">
        <f t="shared" ref="F183" si="5">D183*E183</f>
        <v>0</v>
      </c>
    </row>
    <row r="184" spans="1:6">
      <c r="A184" s="683"/>
      <c r="B184" s="765"/>
      <c r="C184" s="318"/>
      <c r="D184" s="766"/>
      <c r="E184" s="907"/>
      <c r="F184" s="904"/>
    </row>
    <row r="185" spans="1:6" ht="25.5">
      <c r="A185" s="683" t="s">
        <v>392</v>
      </c>
      <c r="B185" s="765" t="s">
        <v>216</v>
      </c>
      <c r="C185" s="318" t="s">
        <v>7</v>
      </c>
      <c r="D185" s="766">
        <f>2*45</f>
        <v>90</v>
      </c>
      <c r="E185" s="907"/>
      <c r="F185" s="904">
        <f>E185*D185</f>
        <v>0</v>
      </c>
    </row>
    <row r="186" spans="1:6">
      <c r="A186" s="738"/>
      <c r="B186" s="767"/>
      <c r="C186" s="768"/>
      <c r="D186" s="769"/>
      <c r="E186" s="706"/>
      <c r="F186" s="753"/>
    </row>
    <row r="187" spans="1:6">
      <c r="A187" s="758"/>
      <c r="B187" s="770" t="s">
        <v>217</v>
      </c>
      <c r="C187" s="759"/>
      <c r="D187" s="760"/>
      <c r="E187" s="719"/>
      <c r="F187" s="905">
        <f>SUM(F177:F186)</f>
        <v>0</v>
      </c>
    </row>
    <row r="188" spans="1:6">
      <c r="A188" s="732"/>
      <c r="B188" s="771"/>
      <c r="C188" s="733"/>
      <c r="D188" s="762"/>
      <c r="E188" s="763"/>
      <c r="F188" s="753"/>
    </row>
    <row r="189" spans="1:6">
      <c r="A189" s="732"/>
      <c r="B189" s="771"/>
      <c r="C189" s="733"/>
      <c r="D189" s="762"/>
      <c r="E189" s="706"/>
      <c r="F189" s="753"/>
    </row>
    <row r="190" spans="1:6">
      <c r="A190" s="707" t="s">
        <v>218</v>
      </c>
      <c r="B190" s="708" t="s">
        <v>160</v>
      </c>
      <c r="C190" s="740"/>
      <c r="D190" s="754"/>
      <c r="E190" s="711"/>
      <c r="F190" s="755"/>
    </row>
    <row r="191" spans="1:6">
      <c r="A191" s="742"/>
      <c r="B191" s="673"/>
      <c r="C191" s="772"/>
      <c r="D191" s="731"/>
      <c r="F191" s="681"/>
    </row>
    <row r="192" spans="1:6">
      <c r="A192" s="773" t="s">
        <v>219</v>
      </c>
      <c r="B192" s="692" t="s">
        <v>220</v>
      </c>
      <c r="C192" s="714" t="s">
        <v>6</v>
      </c>
      <c r="D192" s="658">
        <f>2*1</f>
        <v>2</v>
      </c>
      <c r="E192" s="907"/>
      <c r="F192" s="904">
        <f>D192*E192</f>
        <v>0</v>
      </c>
    </row>
    <row r="193" spans="1:6">
      <c r="A193" s="773"/>
      <c r="B193" s="735"/>
      <c r="C193" s="733"/>
      <c r="D193" s="734"/>
      <c r="E193" s="706"/>
      <c r="F193" s="904"/>
    </row>
    <row r="194" spans="1:6">
      <c r="A194" s="774"/>
      <c r="B194" s="775" t="s">
        <v>221</v>
      </c>
      <c r="C194" s="320"/>
      <c r="D194" s="321"/>
      <c r="E194" s="719"/>
      <c r="F194" s="905">
        <f>SUM(F192:F193)</f>
        <v>0</v>
      </c>
    </row>
  </sheetData>
  <sheetProtection password="DD5D" sheet="1" objects="1" scenarios="1"/>
  <mergeCells count="9">
    <mergeCell ref="B124:F124"/>
    <mergeCell ref="B138:F138"/>
    <mergeCell ref="B152:F152"/>
    <mergeCell ref="B171:F171"/>
    <mergeCell ref="B3:C3"/>
    <mergeCell ref="B45:F45"/>
    <mergeCell ref="B60:F60"/>
    <mergeCell ref="B74:F74"/>
    <mergeCell ref="B94:F94"/>
  </mergeCells>
  <pageMargins left="0.74803149606299213" right="0.35433070866141736" top="0.78740157480314965" bottom="0.78740157480314965" header="0.51181102362204722" footer="0.51181102362204722"/>
  <pageSetup paperSize="9" scale="96" firstPageNumber="0" fitToHeight="0" orientation="portrait" r:id="rId1"/>
  <headerFooter alignWithMargins="0">
    <oddFooter>&amp;A&amp;RPage &amp;P</oddFooter>
  </headerFooter>
  <rowBreaks count="2" manualBreakCount="2">
    <brk id="39" max="16383" man="1"/>
    <brk id="11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REKAPITULACIJA FAZAB</vt:lpstr>
      <vt:lpstr>I. Nadvišanje_utrditev površine</vt:lpstr>
      <vt:lpstr>II. Odvodnja in tehnološka voda</vt:lpstr>
      <vt:lpstr>II.a ČN</vt:lpstr>
      <vt:lpstr>III. VODOVOD</vt:lpstr>
      <vt:lpstr>IV.Nadstresnice</vt:lpstr>
      <vt:lpstr>V. El. jaski in KK</vt:lpstr>
      <vt:lpstr>VI.ČN in kanliz. FOV</vt:lpstr>
      <vt:lpstr>VII. GALERIJE PRETRIP</vt:lpstr>
      <vt:lpstr>VIII. EI-PRALNICA</vt:lpstr>
      <vt:lpstr>IX. EI-SVETLOBNI STOLPI</vt:lpstr>
      <vt:lpstr>X. TELEKOMUNIKACIJE</vt:lpstr>
      <vt:lpstr>'II. Odvodnja in tehnološka voda'!Print_Area</vt:lpstr>
      <vt:lpstr>'III. VODOVOD'!Print_Area</vt:lpstr>
      <vt:lpstr>'IX. EI-SVETLOBNI STOLPI'!Print_Area</vt:lpstr>
      <vt:lpstr>'V. El. jaski in KK'!Print_Area</vt:lpstr>
      <vt:lpstr>'VI.ČN in kanliz. FOV'!Print_Area</vt:lpstr>
      <vt:lpstr>'VIII. EI-PRALNICA'!Print_Area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Roman Sodja</dc:creator>
  <cp:lastModifiedBy>Žerjal Mara</cp:lastModifiedBy>
  <cp:lastPrinted>2016-04-18T07:16:34Z</cp:lastPrinted>
  <dcterms:created xsi:type="dcterms:W3CDTF">2015-03-05T14:48:11Z</dcterms:created>
  <dcterms:modified xsi:type="dcterms:W3CDTF">2016-05-13T13:50:37Z</dcterms:modified>
</cp:coreProperties>
</file>