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985" yWindow="30" windowWidth="13680" windowHeight="11595" activeTab="1"/>
  </bookViews>
  <sheets>
    <sheet name="Rekapitulacija" sheetId="2" r:id="rId1"/>
    <sheet name="I. TIRI" sheetId="5" r:id="rId2"/>
    <sheet name="II. EKK gradbeni del" sheetId="8" r:id="rId3"/>
    <sheet name="III. ELEKTRO INSTAL" sheetId="7" r:id="rId4"/>
  </sheets>
  <definedNames>
    <definedName name="_xlnm.Print_Area" localSheetId="1">'I. TIRI'!$A$1:$F$55</definedName>
    <definedName name="_xlnm.Print_Area" localSheetId="2">'II. EKK gradbeni del'!$A$1:$F$95</definedName>
    <definedName name="_xlnm.Print_Area" localSheetId="3">'III. ELEKTRO INSTAL'!$A$1:$G$45</definedName>
    <definedName name="_xlnm.Print_Area" localSheetId="0">Rekapitulacija!$A$1:$C$12</definedName>
    <definedName name="_xlnm.Print_Titles" localSheetId="3">'III. ELEKTRO INSTAL'!$3:$3</definedName>
  </definedNames>
  <calcPr calcId="145621"/>
</workbook>
</file>

<file path=xl/calcChain.xml><?xml version="1.0" encoding="utf-8"?>
<calcChain xmlns="http://schemas.openxmlformats.org/spreadsheetml/2006/main">
  <c r="F18" i="5" l="1"/>
  <c r="G43" i="7" l="1"/>
  <c r="G42" i="7"/>
  <c r="G41" i="7"/>
  <c r="G18" i="7"/>
  <c r="G17" i="7"/>
  <c r="G11" i="7"/>
  <c r="G10" i="7"/>
  <c r="F9" i="5" l="1"/>
  <c r="F93" i="8" l="1"/>
  <c r="F92" i="8"/>
  <c r="F90" i="8"/>
  <c r="F89" i="8"/>
  <c r="D86" i="8"/>
  <c r="F86" i="8" s="1"/>
  <c r="D81" i="8"/>
  <c r="D82" i="8" s="1"/>
  <c r="D76" i="8"/>
  <c r="D75" i="8"/>
  <c r="D74" i="8"/>
  <c r="D73" i="8"/>
  <c r="D72" i="8"/>
  <c r="D71" i="8"/>
  <c r="D70" i="8"/>
  <c r="D68" i="8"/>
  <c r="D69" i="8" s="1"/>
  <c r="D62" i="8"/>
  <c r="D63" i="8" s="1"/>
  <c r="D58" i="8"/>
  <c r="D57" i="8"/>
  <c r="D56" i="8"/>
  <c r="D55" i="8"/>
  <c r="D54" i="8"/>
  <c r="D53" i="8"/>
  <c r="D52" i="8"/>
  <c r="D51" i="8"/>
  <c r="D49" i="8"/>
  <c r="D25" i="8"/>
  <c r="F25" i="8" s="1"/>
  <c r="D24" i="8"/>
  <c r="F24" i="8" s="1"/>
  <c r="F23" i="8"/>
  <c r="D14" i="8"/>
  <c r="D12" i="8"/>
  <c r="D8" i="8"/>
  <c r="D7" i="8"/>
  <c r="D6" i="8"/>
  <c r="D16" i="8" l="1"/>
  <c r="D50" i="8"/>
  <c r="F46" i="8"/>
  <c r="D60" i="8"/>
  <c r="D79" i="8"/>
  <c r="D11" i="8"/>
  <c r="F20" i="8" s="1"/>
  <c r="D80" i="8" l="1"/>
  <c r="F84" i="8" s="1"/>
  <c r="D61" i="8"/>
  <c r="F65" i="8" l="1"/>
  <c r="F95" i="8" s="1"/>
  <c r="B5" i="2" s="1"/>
  <c r="F39" i="5" l="1"/>
  <c r="F40" i="5"/>
  <c r="G37" i="7" l="1"/>
  <c r="G35" i="7"/>
  <c r="G34" i="7"/>
  <c r="G33" i="7"/>
  <c r="G29" i="7"/>
  <c r="G28" i="7"/>
  <c r="G27" i="7"/>
  <c r="G26" i="7"/>
  <c r="G25" i="7"/>
  <c r="G24" i="7"/>
  <c r="G23" i="7"/>
  <c r="G22" i="7"/>
  <c r="G21" i="7"/>
  <c r="G16" i="7"/>
  <c r="G15" i="7"/>
  <c r="G14" i="7"/>
  <c r="G9" i="7"/>
  <c r="G8" i="7"/>
  <c r="G7" i="7"/>
  <c r="G6" i="7"/>
  <c r="G30" i="7" l="1"/>
  <c r="G38" i="7"/>
  <c r="G44" i="7" s="1"/>
  <c r="B18" i="5"/>
  <c r="B46" i="5"/>
  <c r="B55" i="5"/>
  <c r="G45" i="7" l="1"/>
  <c r="B6" i="2" s="1"/>
  <c r="F12" i="5"/>
  <c r="F11" i="5"/>
  <c r="F52" i="5" l="1"/>
  <c r="F53" i="5"/>
  <c r="F45" i="5" l="1"/>
  <c r="F44" i="5"/>
  <c r="F43" i="5"/>
  <c r="F41" i="5"/>
  <c r="F36" i="5" l="1"/>
  <c r="F35" i="5" l="1"/>
  <c r="F33" i="5"/>
  <c r="F34" i="5"/>
  <c r="F30" i="5" l="1"/>
  <c r="F31" i="5"/>
  <c r="F37" i="5"/>
  <c r="F38" i="5"/>
  <c r="F28" i="5" l="1"/>
  <c r="F24" i="5"/>
  <c r="F23" i="5"/>
  <c r="F22" i="5"/>
  <c r="F16" i="5"/>
  <c r="F15" i="5"/>
  <c r="F13" i="5"/>
  <c r="F10" i="5"/>
  <c r="F14" i="5" l="1"/>
  <c r="F17" i="5" l="1"/>
  <c r="F29" i="5" l="1"/>
  <c r="F54" i="5"/>
  <c r="F51" i="5"/>
  <c r="F50" i="5"/>
  <c r="F27" i="5"/>
  <c r="F26" i="5"/>
  <c r="F25" i="5"/>
  <c r="F46" i="5" l="1"/>
  <c r="F3" i="5" s="1"/>
  <c r="F55" i="5"/>
  <c r="F4" i="5" s="1"/>
  <c r="F5" i="5" l="1"/>
  <c r="B4" i="2" s="1"/>
  <c r="B7" i="2" s="1"/>
  <c r="F2" i="5"/>
</calcChain>
</file>

<file path=xl/sharedStrings.xml><?xml version="1.0" encoding="utf-8"?>
<sst xmlns="http://schemas.openxmlformats.org/spreadsheetml/2006/main" count="399" uniqueCount="189">
  <si>
    <t>Priprava in organizacija gradbišča z vsemi objekti, instalacijami, zagotovitev varnostnih in higiensko tehničnih pogojev, naprava začasnih transportnih poti, oznakami gradbišča ter kasnejša odstranitev vseh objektov in vzpostavitev prvotnega stanja na uporabljenih površinah,  pavšal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</si>
  <si>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</si>
  <si>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</si>
  <si>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</si>
  <si>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</si>
  <si>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</si>
  <si>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</si>
  <si>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</si>
  <si>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</si>
  <si>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</si>
  <si>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I.</t>
  </si>
  <si>
    <t>Pripravljalna dela</t>
  </si>
  <si>
    <t>m³</t>
  </si>
  <si>
    <t>m</t>
  </si>
  <si>
    <t>II.</t>
  </si>
  <si>
    <t>Zgornji ustroj</t>
  </si>
  <si>
    <t>Geodetska dela</t>
  </si>
  <si>
    <t>kom</t>
  </si>
  <si>
    <t>Spodnji ustroj, odvodnja ter ostala dela</t>
  </si>
  <si>
    <t>Izkop materiala v zemlj.III.ktg z odvozom materiala v stalno deponijo</t>
  </si>
  <si>
    <t xml:space="preserve">Ureditev planuma </t>
  </si>
  <si>
    <t>m²</t>
  </si>
  <si>
    <t>Rezanje asfalta z diamantno žago do debeline 12 cm</t>
  </si>
  <si>
    <t>Porušitev in odstranitev asfaltnih plasti v debelini 12cm</t>
  </si>
  <si>
    <t>Odlaganje odpadnega asfalta na deponijo</t>
  </si>
  <si>
    <t>t</t>
  </si>
  <si>
    <t>Rezanje asfalta z diamantno žago do debeline 16 cm</t>
  </si>
  <si>
    <t>Barvanje talnih oznak na razdalji 3,00 m od osi tira - rumena opozorilna črta</t>
  </si>
  <si>
    <t>Dobava in kompletno polaganje novih navadnih kretnic 49E1-200-7°30' na gramozni gredi iz tolčenca in bukovih impregniranih pragih. Kompletno z vsemi regulacijami, podbijanjem in profiliranjem tirne grede.</t>
  </si>
  <si>
    <t>Betonske ločnice; dobava in vgraditev</t>
  </si>
  <si>
    <t>Prestavitev kretnice št. 152 (49E1-200_7°30'); odstranitev kretnice št. 152 in deponiranje na začasno deponijo ter ponovna vgraditev iste kretnice na novo pozicijo na novo gredo iz tolčenca. Kompletno z vsemi regulacijami, podbijanjem in profiliranjem tirne grede. Vključno s prestavitvijo betonske ločnice.</t>
  </si>
  <si>
    <t>Dobava in postavitev hektometerskih kamnov z napravo temelja</t>
  </si>
  <si>
    <t>Odstranitev kretnic št. 151 in 155 in deponiranje</t>
  </si>
  <si>
    <t>Izdelava stika na dolžini tirnice 60m z vezavo in vgraditvijo dvojnega praga; kompletno z dobavo vsega materiala (2 stika na prag)</t>
  </si>
  <si>
    <t>Zasipanje premikalnih stez in medtirja z vodoprepustnim materialom - drobljencem; dobava in vgraditev</t>
  </si>
  <si>
    <t>Ureditev nivojskega prehoda pri kretnici 151 v asfaltni izvedbi:</t>
  </si>
  <si>
    <t>Dobava in namestitev 2 ščitni tirnici 49E1 na notranji strani tirnic, ki sta na konceh zakrivljeni stran od voznih tirnic. Med obema zakrivljenima ščitnima tirnicama je vstavljen ostrorobi hrastov prag kot prečni zaključek</t>
  </si>
  <si>
    <t xml:space="preserve">Ureditev NPr : Izdelava nosilne plasti bituminizirane zmesi AC 32 base  B 50-70 A2 v debelini 12 cm </t>
  </si>
  <si>
    <t>Tampon</t>
  </si>
  <si>
    <t>Nasip oz zasip</t>
  </si>
  <si>
    <t>Dobava in postavitev visokega robnika vzporedno s tirom 18c na oddaljenosti 1,60 m od osi tira do zadnje  strani robnika</t>
  </si>
  <si>
    <t>Asfaltiranje zadnjih 20 m tirov 18b in 18c, za potrebe postavitve premične rampe na nakladanje avtomobilov:</t>
  </si>
  <si>
    <t xml:space="preserve">Ureditev povoznega tira : Izdelava nosilne plasti bituminizirane zmesi AC 32 base  B 50-70 A2 v debelini 12 cm </t>
  </si>
  <si>
    <t>Odstranitev in deponiranje nakladalne rampe na koncu tira 18b; Jeklena rampa in betonski del (klančina)</t>
  </si>
  <si>
    <t>Izdelava vzdolžne rigole in zaščita z iglano polstjo z dobavo in polaganjem na preklop - ponikovalni drenažni jarek</t>
  </si>
  <si>
    <t>Postravitev znaka Andrejev križ čez dvotirno progo</t>
  </si>
  <si>
    <t>Ureditev NPr : Izdelava obrabnozaporne plasti bituminizirane zmesi AC 11 surf PmB 25/55–65  A1/A2 Z3  v debelini 4 cm   *Luka Koper določi zmes zgornje obrabnozaporne plasti, glede na obnašanje testnih polj iz faze A</t>
  </si>
  <si>
    <t>Ureditev povoznega tira : Izdelava obrabnozaporne plasti bituminizirane zmesi AC 11 surf PmB 25/55–65  A1/A2 Z3  v debelini 4 cm   *Luka Koper določi zmes zgornje obrabnozaporne plasti, glede na obnašanje testnih polj iz faze A</t>
  </si>
  <si>
    <t xml:space="preserve">Nadzor pri križanju s komunalnimi vodi v času izvajanja gradbenih del </t>
  </si>
  <si>
    <t>ur</t>
  </si>
  <si>
    <t>Dodaja novega tolčenca in višinska regulacija tirov s podbijanjem  - navezave na obstoječe tire (ca 20m obstoječega tira) in tira 17b in 18b se prilagodi na nov tir 18c</t>
  </si>
  <si>
    <t>10.a.</t>
  </si>
  <si>
    <t>10.b.</t>
  </si>
  <si>
    <t>10.c.</t>
  </si>
  <si>
    <t>10.d.</t>
  </si>
  <si>
    <t>14.a.</t>
  </si>
  <si>
    <t>14.b.</t>
  </si>
  <si>
    <t>14.c.</t>
  </si>
  <si>
    <t>III.</t>
  </si>
  <si>
    <t>Izgradnja nove električne kabelske kanalizacije.</t>
  </si>
  <si>
    <t>Predvidena so naslednja dela za izdelavo kabelske kanalizacije naslednjih kapacitet:</t>
  </si>
  <si>
    <t xml:space="preserve"> Navedene količine so na dolžinski meter:</t>
  </si>
  <si>
    <t>*Rezanje asfalta debeline 12 cm</t>
  </si>
  <si>
    <t>*Odkop asfalta z odvozom na uradno deponijo izven Luke Koper</t>
  </si>
  <si>
    <t>m3</t>
  </si>
  <si>
    <t>*strojni izkop jarka do globine 1,3m in širine 1,1m v zemljišču III / IV ktg.</t>
  </si>
  <si>
    <t>*Ročno planiranje dna kanala po projektirani niveleti s točnostjo +- 3 cm</t>
  </si>
  <si>
    <t>m2</t>
  </si>
  <si>
    <t>*Dobava in polaganje filca</t>
  </si>
  <si>
    <t>*Odvoz odvečnega izkopanega materiala na uradno deponijo izven Luke Koper</t>
  </si>
  <si>
    <t>*Izdelava posteljice višine 15cm z vgradnjo drobljenca 0-4mm</t>
  </si>
  <si>
    <t>kos</t>
  </si>
  <si>
    <t>*Zasutje cevi z drobljencem 0-4 mm</t>
  </si>
  <si>
    <t>*Dobava in polaganje PVC opozorilnega traku v elektro kabelsko kanalizacijo</t>
  </si>
  <si>
    <t>*Zasutje preostalega dela jarka z tamponsko mešanico (drobljenec 8-32mm) v plasteh po 20cm, z nabijanjem s sprotno komprimacijo. Zaključna plast mora dosegati modul Ms=80 Mpa.V ceni zajete tudi meritve modula po določitvi nadzornega organa.</t>
  </si>
  <si>
    <t>*Dobava in vgrajevanje nosilnega sloja ceste iz bitudrobirja BD 0-22 debeline 8 cm. Pred polaganjem asfalta se stiki z obstoječo asfaltno podlago premažejo z bitumensko emulzijo.</t>
  </si>
  <si>
    <t>*Dobava in vgrajevanje obrabnega sloja ceste iz asfaltbetona A-B 0-11 mm debeline 4 cm</t>
  </si>
  <si>
    <t>*Dobava in vgradnja ozemljitvenega valjanca Fe-Zn 40x4</t>
  </si>
  <si>
    <t>komplet kanalizacija</t>
  </si>
  <si>
    <t>*Dobava in montaža cevi STIGMAFLEKS EL fi 160mm</t>
  </si>
  <si>
    <t>*Izkop gradbene jame v terenu III/IV. kategorije do globine 2,5m z odmetom na stran</t>
  </si>
  <si>
    <t>*Planiranje dna globine jame</t>
  </si>
  <si>
    <t>*Dobava in vgrajevanje tampona z utrjevanjem po plasteh</t>
  </si>
  <si>
    <t>*Dobava in vgrajevanje podložnega betona C12/15 prereza 0,1m3/m2</t>
  </si>
  <si>
    <t>*Dobava in vgrajevanje betona C30/37 prereza 0,2m3/m2 v plošči in steni jaška</t>
  </si>
  <si>
    <t>*Montaža in demontaža opaža sten</t>
  </si>
  <si>
    <t>*Montaža in demontaža čel plošče in odprtine širine 20 cm</t>
  </si>
  <si>
    <t>m1</t>
  </si>
  <si>
    <t>*Dobava in vgrajevanje betonskega železa (mreže in palice vseh profilov)</t>
  </si>
  <si>
    <t>kg</t>
  </si>
  <si>
    <t>*Zasipavanje jaška s tamponskim materialom po plasteh z utrjevanjem po plasteh z delno uporabo izkopanega materiala</t>
  </si>
  <si>
    <t>*Dobava in vgrajevanje nosilnega sloja iz bitudrobirja BD 0-22 debeline 8 cm. Pred polaganjem asfalta se stiki z obstoječo asfaltno podlago premažejo z bitumensko emulzijo.</t>
  </si>
  <si>
    <t>*Dobava in vgrajevanje obrabnega sloja iz asfaltbetona A-B 0-11 mm debeline 4 cm</t>
  </si>
  <si>
    <t>komplet elektro jaški</t>
  </si>
  <si>
    <t>kpl</t>
  </si>
  <si>
    <t>Zakoličba elektro kabelske kanalizacije in izdelava geodetskega posnetka za novo izdelano kabelsko kanalizacijo po tipizaciji Luke Koper (podatke se pridobi pri geodetinji Luke Koper) in sicer v pisni in elektronski obliki - AutoCad.</t>
  </si>
  <si>
    <t>Stroški zakoličbe ostalih obstoječih podzemnih komunalnih vodov  -  predvideno</t>
  </si>
  <si>
    <t>* elektroenergetsko omrežje</t>
  </si>
  <si>
    <t>* telekomunikacijsko omrežje</t>
  </si>
  <si>
    <t>Zap. št.</t>
  </si>
  <si>
    <t>Opis postavke</t>
  </si>
  <si>
    <t>Enota</t>
  </si>
  <si>
    <t>Količina</t>
  </si>
  <si>
    <t>Cena (EUR)</t>
  </si>
  <si>
    <t>Znesek (EUR)</t>
  </si>
  <si>
    <t>Izdelava armirano betonskega temelja za prestavitev obstoječe elektro omare SB 17/1 dim: 1300×400×1400 mm. Na prej izdelano temeljno podložno ploščo za temelj dim: 1500×600×100 mm, temelj, temelj mora imeti nosilce za privijačenje obstoječe elektro omare SB 17/1. Temelj mora biti 400 mm nad nivojem terena.</t>
  </si>
  <si>
    <t xml:space="preserve">Prestavitev zaščitne varovalne konzole z izdelavo dveh točkovnih temeljev. </t>
  </si>
  <si>
    <t>B. KABLI</t>
  </si>
  <si>
    <t>B</t>
  </si>
  <si>
    <t>SKUPAJ B</t>
  </si>
  <si>
    <t>C. KABELSKE IN OPTIČNE SPOJKE</t>
  </si>
  <si>
    <t>C</t>
  </si>
  <si>
    <t>Dobava in montaža kabelske spojke Tyco Raychem POLJ -01/5X 10-35 mm</t>
  </si>
  <si>
    <t>Dobava in montaža kabelske spojke Tyco Raychem POLJ -01 4X 1,5-6 mm</t>
  </si>
  <si>
    <t>SKUPAJ C</t>
  </si>
  <si>
    <t>D. MONTAŽNA DELA</t>
  </si>
  <si>
    <t>D</t>
  </si>
  <si>
    <t xml:space="preserve">Demontaža in ponovna montaža kandelabra s svetilko na nov temelj, višine 10 m </t>
  </si>
  <si>
    <t xml:space="preserve">Demontaža in ponovna montaža kandelabra z wifi anteno na nov temelj, višine 12 m </t>
  </si>
  <si>
    <t>Demontaža in ponovna montaža elektro omare SB 17/1 na nov temelj</t>
  </si>
  <si>
    <t xml:space="preserve">Demontaža in ponovna montaža omare z optično opremo </t>
  </si>
  <si>
    <t>Vezave kablov v kandelaberskih omaricah in priklop kabla</t>
  </si>
  <si>
    <t>Priključki INOX valjanca (TNC) komplet</t>
  </si>
  <si>
    <t>Izvedba antikorozijske zaščite spoja valjanca v zemlji</t>
  </si>
  <si>
    <t>Izdelava kabelskih končnikov</t>
  </si>
  <si>
    <t>Povezava prevodnih delov z ozemljitvijo zunanje razsvetljave komplet s spojnim materjalom</t>
  </si>
  <si>
    <t>SKUPAJ D</t>
  </si>
  <si>
    <t>E. OSTALI STROŠKI</t>
  </si>
  <si>
    <t>E</t>
  </si>
  <si>
    <t>Preveritev srednje osvetljenosti območja obdelave</t>
  </si>
  <si>
    <t>Meritve električnih lastnosti</t>
  </si>
  <si>
    <t>h</t>
  </si>
  <si>
    <t>SKUPAJ E</t>
  </si>
  <si>
    <t>II. ELEKTRO JAŠKI IN KABELSKA KANALIZACIJA</t>
  </si>
  <si>
    <t>I. UREDITEV TIROV</t>
  </si>
  <si>
    <t>III. Električne instalacije - razsvetljava</t>
  </si>
  <si>
    <t>*Montaža in demontaža opaža plošče s podpiranjem do 1,5m</t>
  </si>
  <si>
    <t>*Dobava in vgraditev LTŽ pokrova 60/60cm nosilnosti 600kNž (za težki promet)</t>
  </si>
  <si>
    <t>Izdelava tankoslojne označbe z enokomponentno belo barvo, strojno deb. plasti suhe snovi 250 mikrometrov, perle 250 g/m2, širine 12 cm (barvanje vzdolžnih horizontalnih črt na manipulativni površini ob tiru)</t>
  </si>
  <si>
    <t>Odstranitev tankoslojne vzdolžne označbe, širine 12 cm (odtranjevanje vzdolžnih horizontalnih črt in označb boksov za postavitev kontejnerja na manipulativni površini zarisanih v fazi A in fazi B)</t>
  </si>
  <si>
    <t>vrednost brez DDV</t>
  </si>
  <si>
    <t>REKAPITULACIJA FAZA D</t>
  </si>
  <si>
    <t>FAZA D skupaj</t>
  </si>
  <si>
    <t>Ureditev tirov skupaj</t>
  </si>
  <si>
    <t>12.b</t>
  </si>
  <si>
    <t>12.c</t>
  </si>
  <si>
    <t>12.a</t>
  </si>
  <si>
    <t>Cena / EM</t>
  </si>
  <si>
    <t>*Dobava in vgradnja distančnikov za stigmaflex cevi 1×4 cevi 160mm</t>
  </si>
  <si>
    <t>STIGMAFLEKS EL fi 160mm + STIGMAFLEKS EL fi 110mm + PE 2x50, število in razporeditev skladno z načrtom G.2</t>
  </si>
  <si>
    <t>*Dobava in montaža cevi STIGMAFLEKS EL fi 110mm</t>
  </si>
  <si>
    <t>*Dobava in montaža cevi PE 2x50 (dvojček)</t>
  </si>
  <si>
    <t>*Izkop gradbene jame v terenu III/IV. kategorije do globine 1,5m z odmetom na stran</t>
  </si>
  <si>
    <t>*Planiranje dna gradbene jame</t>
  </si>
  <si>
    <t>*Dobava in vgrajevanje podložnega betona C16/20 prereza 0,1m3/m2</t>
  </si>
  <si>
    <t>*Dobava in vgrajevanje ojačenega cementnega betona C25/30 v temelje</t>
  </si>
  <si>
    <t>*Montaža in demontaža opaža temelja</t>
  </si>
  <si>
    <t>*Dobava in vgrajevanje betonskega železa (mreže in palice vseh profilov, vijaki, podložna plošča)</t>
  </si>
  <si>
    <t>*Dobava in vgrajevanje STIGMAFLEX cevi fi 110 v temelj</t>
  </si>
  <si>
    <t>komplet temelji za kandelabre razsvetljave</t>
  </si>
  <si>
    <t>*Izkop gradbene jame v terenu III/IV. kategorije do globine 1,8m z odmetom na stran</t>
  </si>
  <si>
    <t>*Dobava in vgrajevanje betonskega železa (palice vseh profilov)</t>
  </si>
  <si>
    <t>komplet temelj za kandelaber wifi antene</t>
  </si>
  <si>
    <r>
      <t xml:space="preserve">Izdelava armirano betonskega električnega kabelskega jaška dimenzij </t>
    </r>
    <r>
      <rPr>
        <b/>
        <sz val="10"/>
        <rFont val="Arial Narrow"/>
        <family val="2"/>
        <charset val="238"/>
      </rPr>
      <t>1,5x1,5x1,5m</t>
    </r>
    <r>
      <rPr>
        <sz val="10"/>
        <rFont val="Arial Narrow"/>
        <family val="2"/>
        <charset val="238"/>
      </rPr>
      <t xml:space="preserve"> v cestišču. Jašek je opremljen z težkim LŽ pokrovom</t>
    </r>
    <r>
      <rPr>
        <b/>
        <sz val="10"/>
        <rFont val="Arial Narrow"/>
        <family val="2"/>
        <charset val="238"/>
      </rPr>
      <t xml:space="preserve"> 600 kN</t>
    </r>
    <r>
      <rPr>
        <sz val="10"/>
        <rFont val="Arial Narrow"/>
        <family val="2"/>
        <charset val="238"/>
      </rPr>
      <t xml:space="preserve">. Izvajalec mora prekontrolirati statiko jaška in jo prilagoditi nosilnosti tal in pričakovani obremenitvi. Gradbeni projekt kabelskega jaška, je na vpogled pri investitorju.                                                                           Dela, ki so potrebna za izdelavo jaška so:     </t>
    </r>
  </si>
  <si>
    <r>
      <t xml:space="preserve">Izdelava armirano betonskega temelja za 10m  kandelabre javne razsvetljave dimenzij </t>
    </r>
    <r>
      <rPr>
        <b/>
        <sz val="10"/>
        <rFont val="Arial Narrow"/>
        <family val="2"/>
        <charset val="238"/>
      </rPr>
      <t>1,3x1,3x0,9m</t>
    </r>
    <r>
      <rPr>
        <sz val="10"/>
        <rFont val="Arial Narrow"/>
        <family val="2"/>
        <charset val="238"/>
      </rPr>
      <t xml:space="preserve"> v cestišču, skladno z grafičnimi prilogami G.7.1 in G.7.2. Izvajalec mora prekontrolirati statiko temelja in jo prilagoditi nosilnosti tal in pričakovani obremenitvi.                                                                            Dela, ki so potrebna za izdelavo jaška so:     </t>
    </r>
  </si>
  <si>
    <r>
      <t xml:space="preserve">Izdelava armirano betonskega temelja za 12m kandelaber wifi antene dimenzij </t>
    </r>
    <r>
      <rPr>
        <b/>
        <sz val="10"/>
        <rFont val="Arial Narrow"/>
        <family val="2"/>
        <charset val="238"/>
      </rPr>
      <t>2,5x2,5x1,2m</t>
    </r>
    <r>
      <rPr>
        <sz val="10"/>
        <rFont val="Arial Narrow"/>
        <family val="2"/>
        <charset val="238"/>
      </rPr>
      <t xml:space="preserve"> v cestišču. Tipski gradbeni projekt, ki ga je izdelalo podjetje Svetovanje in projektiranje Rejec Milan s.p., je na vpogled pri investitorju, št. načrta 32C/2008, november 2008. Izvajalec mora prekontrolirati statiko temelja in jo prilagoditi nosilnosti tal in pričakovani obremenitvi.                                                                            Dela, ki so potrebna za izdelavo jaška so:     </t>
    </r>
  </si>
  <si>
    <t>2a</t>
  </si>
  <si>
    <t>2b</t>
  </si>
  <si>
    <t>2c</t>
  </si>
  <si>
    <t>Skupaj</t>
  </si>
  <si>
    <t>7a</t>
  </si>
  <si>
    <t>7b</t>
  </si>
  <si>
    <t xml:space="preserve">SKUPAJ B+C+D+E (brez DDV)    </t>
  </si>
  <si>
    <t xml:space="preserve">REKAPITULACIJA </t>
  </si>
  <si>
    <t>Dobava in kompletno polaganje novih tirov 49E1 na gramozni gredi (deb.min 20cm pod pragom) iz tolčenca in bukovih impregniranih pragih dolžine 2,60 m in v razstojih 60-65cm. Kompletno z vsemi regulacijami, podbijanjem in profiliranjem tirne grede.</t>
  </si>
  <si>
    <t>6.b</t>
  </si>
  <si>
    <t>6.a</t>
  </si>
  <si>
    <t>Tipski tirni zaključek (nepremični tirnični) na tiru 18b in 18c; kompletna dobava in namestitev</t>
  </si>
  <si>
    <t>Dobava in polaganje kabla NYY-J 4×35 mm2 v predhodno izgrajeno elektro kabelsko kanalizacijo.</t>
  </si>
  <si>
    <t>Dobava in polaganje kabla NYY-J 5×16 mm2 v predhodno izgrajeno elektro kabelsko kanalizacijo.</t>
  </si>
  <si>
    <t>Dobava in polaganje kabla NYYJ 5×10 mm2 v predhodno izgrajeno elektro kabelsko kanalizacijo.</t>
  </si>
  <si>
    <t>Dobava in polaganje optičnega kabla MM 1×12 v predhodno izgrajeno elektro kabelsko kanalizacijo.</t>
  </si>
  <si>
    <t>Dobava in polaganje TK kabla v predhodno izgrajeno elektro kabelsko kanalizacijo.</t>
  </si>
  <si>
    <t>Dobava in montaža TK spojke  za tekefonski kabel</t>
  </si>
  <si>
    <t>Dobava in montaža optične spojke  12vl MM</t>
  </si>
  <si>
    <t>Izdelava komplet  optičnih meritev 12vl. MM</t>
  </si>
  <si>
    <t>Nadzor upravljalca (Luke Koper)</t>
  </si>
  <si>
    <t>Rezkanje asfaltnih plasti v debelini 16cm  zgrajenih v fazi A na območju prestavljenega tira 17 C za uporabo pri cementni stabilizaciji v fazi B (deponiranje na začasni deponiji znotraj gradbišča)</t>
  </si>
  <si>
    <t>Odstranitev obstoječih tirov na lesenih pragih in deponiraje; obstoječe pragove je potrebno predati pooblaščenemu prevzemniku in plačati prevzem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</si>
</sst>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(&quot;$&quot;* #,##0_);_(&quot;$&quot;* \(#,##0\);_(&quot;$&quot;* &quot;-&quot;_);_(@_)"/>
    <numFmt numFmtId="165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i/>
      <sz val="11"/>
      <name val="Arial Narrow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</font>
    <font>
      <sz val="9"/>
      <name val="Arial"/>
      <family val="2"/>
      <charset val="238"/>
    </font>
    <font>
      <sz val="10"/>
      <color indexed="8"/>
      <name val="Arial"/>
      <family val="2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top" wrapText="1"/>
    </xf>
    <xf numFmtId="0" fontId="5" fillId="0" borderId="0"/>
    <xf numFmtId="0" fontId="7" fillId="0" borderId="0"/>
    <xf numFmtId="0" fontId="6" fillId="0" borderId="0"/>
    <xf numFmtId="164" fontId="8" fillId="0" borderId="0" applyFont="0" applyFill="0" applyBorder="0" applyAlignment="0" applyProtection="0"/>
    <xf numFmtId="0" fontId="9" fillId="0" borderId="0"/>
    <xf numFmtId="0" fontId="11" fillId="0" borderId="0"/>
    <xf numFmtId="0" fontId="6" fillId="0" borderId="0"/>
  </cellStyleXfs>
  <cellXfs count="21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1" applyNumberFormat="1" applyFont="1" applyBorder="1" applyAlignment="1">
      <alignment vertical="top"/>
    </xf>
    <xf numFmtId="0" fontId="2" fillId="0" borderId="0" xfId="0" applyFont="1" applyBorder="1"/>
    <xf numFmtId="0" fontId="4" fillId="0" borderId="0" xfId="1" applyNumberFormat="1" applyFont="1" applyBorder="1" applyAlignment="1">
      <alignment horizontal="center" vertical="top"/>
    </xf>
    <xf numFmtId="0" fontId="4" fillId="0" borderId="0" xfId="1" applyNumberFormat="1" applyFont="1" applyBorder="1" applyAlignment="1">
      <alignment horizontal="left" vertical="top"/>
    </xf>
    <xf numFmtId="0" fontId="4" fillId="0" borderId="0" xfId="1" applyNumberFormat="1" applyFont="1" applyAlignment="1">
      <alignment horizontal="center" vertical="top"/>
    </xf>
    <xf numFmtId="0" fontId="4" fillId="0" borderId="0" xfId="1" applyNumberFormat="1" applyFont="1" applyAlignment="1">
      <alignment horizontal="left" vertical="top"/>
    </xf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/>
    <xf numFmtId="4" fontId="2" fillId="0" borderId="0" xfId="0" applyNumberFormat="1" applyFont="1" applyFill="1" applyBorder="1" applyAlignment="1"/>
    <xf numFmtId="0" fontId="2" fillId="0" borderId="0" xfId="0" applyFont="1" applyFill="1"/>
    <xf numFmtId="0" fontId="10" fillId="0" borderId="0" xfId="6" applyFont="1"/>
    <xf numFmtId="0" fontId="10" fillId="0" borderId="0" xfId="6" applyFont="1" applyAlignment="1">
      <alignment vertical="top"/>
    </xf>
    <xf numFmtId="44" fontId="12" fillId="0" borderId="13" xfId="5" applyNumberFormat="1" applyFont="1" applyBorder="1" applyAlignment="1" applyProtection="1">
      <alignment horizontal="right" vertical="center" wrapText="1"/>
    </xf>
    <xf numFmtId="0" fontId="13" fillId="0" borderId="0" xfId="0" applyFont="1"/>
    <xf numFmtId="0" fontId="14" fillId="0" borderId="12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44" fontId="13" fillId="0" borderId="16" xfId="0" applyNumberFormat="1" applyFont="1" applyBorder="1"/>
    <xf numFmtId="0" fontId="15" fillId="0" borderId="0" xfId="0" applyFont="1"/>
    <xf numFmtId="0" fontId="13" fillId="0" borderId="0" xfId="0" applyFont="1" applyAlignment="1">
      <alignment horizontal="right"/>
    </xf>
    <xf numFmtId="0" fontId="16" fillId="0" borderId="15" xfId="0" applyFont="1" applyFill="1" applyBorder="1" applyAlignment="1">
      <alignment horizontal="right" vertical="center" wrapText="1"/>
    </xf>
    <xf numFmtId="0" fontId="3" fillId="0" borderId="17" xfId="0" applyFont="1" applyBorder="1"/>
    <xf numFmtId="0" fontId="4" fillId="0" borderId="17" xfId="1" applyNumberFormat="1" applyFont="1" applyBorder="1" applyAlignment="1">
      <alignment horizontal="right" vertical="top"/>
    </xf>
    <xf numFmtId="0" fontId="2" fillId="0" borderId="17" xfId="0" applyFont="1" applyBorder="1"/>
    <xf numFmtId="4" fontId="2" fillId="0" borderId="0" xfId="0" applyNumberFormat="1" applyFont="1"/>
    <xf numFmtId="165" fontId="2" fillId="0" borderId="0" xfId="0" applyNumberFormat="1" applyFont="1" applyFill="1" applyBorder="1" applyAlignment="1"/>
    <xf numFmtId="165" fontId="2" fillId="0" borderId="17" xfId="0" applyNumberFormat="1" applyFont="1" applyFill="1" applyBorder="1" applyAlignment="1"/>
    <xf numFmtId="0" fontId="17" fillId="0" borderId="0" xfId="1" applyNumberFormat="1" applyFont="1" applyBorder="1" applyAlignment="1">
      <alignment vertical="top"/>
    </xf>
    <xf numFmtId="165" fontId="13" fillId="0" borderId="0" xfId="0" applyNumberFormat="1" applyFont="1" applyFill="1" applyBorder="1" applyAlignment="1"/>
    <xf numFmtId="0" fontId="17" fillId="0" borderId="0" xfId="1" applyNumberFormat="1" applyFont="1" applyAlignment="1">
      <alignment horizontal="center" vertical="top"/>
    </xf>
    <xf numFmtId="0" fontId="17" fillId="0" borderId="0" xfId="1" applyNumberFormat="1" applyFont="1" applyAlignment="1">
      <alignment horizontal="left" vertical="top"/>
    </xf>
    <xf numFmtId="0" fontId="13" fillId="0" borderId="0" xfId="0" applyFont="1" applyBorder="1"/>
    <xf numFmtId="4" fontId="18" fillId="0" borderId="8" xfId="7" applyNumberFormat="1" applyFont="1" applyFill="1" applyBorder="1" applyAlignment="1">
      <alignment horizontal="center" vertical="center"/>
    </xf>
    <xf numFmtId="4" fontId="18" fillId="0" borderId="8" xfId="7" applyNumberFormat="1" applyFont="1" applyFill="1" applyBorder="1" applyAlignment="1">
      <alignment horizontal="right" vertical="center"/>
    </xf>
    <xf numFmtId="0" fontId="12" fillId="0" borderId="0" xfId="1" applyNumberFormat="1" applyFont="1" applyAlignment="1">
      <alignment horizontal="center" vertical="top"/>
    </xf>
    <xf numFmtId="0" fontId="12" fillId="0" borderId="0" xfId="1" applyFont="1" applyBorder="1" applyAlignment="1">
      <alignment horizontal="justify" vertical="top" wrapText="1"/>
    </xf>
    <xf numFmtId="3" fontId="13" fillId="2" borderId="0" xfId="0" applyNumberFormat="1" applyFont="1" applyFill="1" applyBorder="1" applyAlignment="1"/>
    <xf numFmtId="3" fontId="13" fillId="0" borderId="0" xfId="0" applyNumberFormat="1" applyFont="1" applyFill="1" applyBorder="1" applyAlignment="1"/>
    <xf numFmtId="0" fontId="12" fillId="0" borderId="0" xfId="1" applyFont="1" applyBorder="1" applyAlignment="1">
      <alignment horizontal="left" vertical="top" wrapText="1"/>
    </xf>
    <xf numFmtId="0" fontId="12" fillId="0" borderId="0" xfId="1" applyNumberFormat="1" applyFont="1" applyAlignment="1">
      <alignment horizontal="left" vertical="top" wrapText="1"/>
    </xf>
    <xf numFmtId="0" fontId="12" fillId="0" borderId="0" xfId="1" applyNumberFormat="1" applyFont="1" applyFill="1" applyAlignment="1">
      <alignment horizontal="left" vertical="top" wrapText="1"/>
    </xf>
    <xf numFmtId="0" fontId="12" fillId="0" borderId="0" xfId="1" applyNumberFormat="1" applyFont="1" applyFill="1" applyAlignment="1">
      <alignment horizontal="center" vertical="top"/>
    </xf>
    <xf numFmtId="4" fontId="19" fillId="0" borderId="3" xfId="0" applyNumberFormat="1" applyFont="1" applyBorder="1" applyAlignment="1" applyProtection="1">
      <alignment horizontal="right" vertical="top" wrapText="1"/>
    </xf>
    <xf numFmtId="3" fontId="13" fillId="0" borderId="4" xfId="0" applyNumberFormat="1" applyFont="1" applyFill="1" applyBorder="1" applyAlignment="1"/>
    <xf numFmtId="165" fontId="13" fillId="0" borderId="4" xfId="0" applyNumberFormat="1" applyFont="1" applyFill="1" applyBorder="1" applyAlignment="1"/>
    <xf numFmtId="0" fontId="12" fillId="0" borderId="0" xfId="1" applyFont="1" applyAlignment="1">
      <alignment horizontal="left" vertical="top" wrapText="1"/>
    </xf>
    <xf numFmtId="165" fontId="13" fillId="0" borderId="0" xfId="0" applyNumberFormat="1" applyFont="1" applyBorder="1"/>
    <xf numFmtId="165" fontId="12" fillId="0" borderId="0" xfId="1" applyNumberFormat="1" applyFont="1" applyBorder="1" applyAlignment="1">
      <alignment horizontal="right"/>
    </xf>
    <xf numFmtId="0" fontId="13" fillId="0" borderId="0" xfId="0" applyFont="1" applyBorder="1" applyAlignment="1">
      <alignment wrapText="1"/>
    </xf>
    <xf numFmtId="0" fontId="13" fillId="2" borderId="0" xfId="0" applyFont="1" applyFill="1" applyBorder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12" fillId="0" borderId="0" xfId="1" applyFont="1" applyFill="1" applyAlignment="1">
      <alignment horizontal="left" vertical="top" wrapText="1"/>
    </xf>
    <xf numFmtId="0" fontId="20" fillId="2" borderId="0" xfId="0" applyFont="1" applyFill="1" applyBorder="1"/>
    <xf numFmtId="0" fontId="13" fillId="0" borderId="0" xfId="0" applyFont="1" applyFill="1" applyBorder="1" applyAlignment="1"/>
    <xf numFmtId="3" fontId="13" fillId="2" borderId="0" xfId="0" applyNumberFormat="1" applyFont="1" applyFill="1" applyBorder="1"/>
    <xf numFmtId="0" fontId="13" fillId="0" borderId="4" xfId="0" applyFont="1" applyBorder="1"/>
    <xf numFmtId="165" fontId="13" fillId="0" borderId="4" xfId="0" applyNumberFormat="1" applyFont="1" applyBorder="1"/>
    <xf numFmtId="0" fontId="12" fillId="0" borderId="0" xfId="1" applyFont="1" applyAlignment="1">
      <alignment wrapText="1" shrinkToFit="1"/>
    </xf>
    <xf numFmtId="3" fontId="13" fillId="0" borderId="0" xfId="0" applyNumberFormat="1" applyFont="1" applyBorder="1" applyAlignment="1"/>
    <xf numFmtId="0" fontId="13" fillId="0" borderId="0" xfId="0" applyFont="1" applyFill="1" applyAlignment="1">
      <alignment wrapText="1"/>
    </xf>
    <xf numFmtId="0" fontId="13" fillId="0" borderId="0" xfId="0" applyFont="1" applyBorder="1" applyAlignment="1"/>
    <xf numFmtId="165" fontId="12" fillId="0" borderId="4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4" fontId="13" fillId="0" borderId="0" xfId="0" applyNumberFormat="1" applyFont="1" applyFill="1" applyBorder="1" applyAlignment="1"/>
    <xf numFmtId="165" fontId="13" fillId="0" borderId="0" xfId="0" applyNumberFormat="1" applyFont="1" applyFill="1" applyBorder="1" applyAlignment="1" applyProtection="1">
      <protection locked="0"/>
    </xf>
    <xf numFmtId="165" fontId="12" fillId="0" borderId="0" xfId="1" applyNumberFormat="1" applyFont="1" applyBorder="1" applyAlignment="1" applyProtection="1">
      <alignment horizontal="right"/>
      <protection locked="0"/>
    </xf>
    <xf numFmtId="165" fontId="13" fillId="0" borderId="0" xfId="0" applyNumberFormat="1" applyFont="1" applyBorder="1" applyProtection="1">
      <protection locked="0"/>
    </xf>
    <xf numFmtId="0" fontId="12" fillId="0" borderId="0" xfId="0" applyFont="1"/>
    <xf numFmtId="0" fontId="12" fillId="0" borderId="0" xfId="2" applyFont="1" applyFill="1" applyAlignment="1" applyProtection="1">
      <alignment vertical="top" wrapText="1"/>
    </xf>
    <xf numFmtId="0" fontId="12" fillId="0" borderId="0" xfId="0" applyFont="1" applyFill="1" applyAlignment="1" applyProtection="1">
      <alignment vertical="top" wrapText="1"/>
    </xf>
    <xf numFmtId="0" fontId="12" fillId="0" borderId="0" xfId="8" applyFont="1" applyFill="1" applyAlignment="1" applyProtection="1">
      <alignment vertical="top" wrapText="1"/>
    </xf>
    <xf numFmtId="0" fontId="22" fillId="0" borderId="0" xfId="0" applyFont="1" applyProtection="1"/>
    <xf numFmtId="0" fontId="12" fillId="0" borderId="0" xfId="0" applyFont="1" applyProtection="1"/>
    <xf numFmtId="0" fontId="17" fillId="0" borderId="0" xfId="1" applyNumberFormat="1" applyFont="1" applyAlignment="1" applyProtection="1">
      <alignment horizontal="center" vertical="top"/>
    </xf>
    <xf numFmtId="0" fontId="17" fillId="0" borderId="0" xfId="1" applyNumberFormat="1" applyFont="1" applyAlignment="1" applyProtection="1">
      <alignment horizontal="left" vertical="top"/>
    </xf>
    <xf numFmtId="4" fontId="23" fillId="0" borderId="8" xfId="7" applyNumberFormat="1" applyFont="1" applyFill="1" applyBorder="1" applyAlignment="1" applyProtection="1">
      <alignment horizontal="center" vertical="center"/>
    </xf>
    <xf numFmtId="4" fontId="23" fillId="0" borderId="8" xfId="7" applyNumberFormat="1" applyFont="1" applyFill="1" applyBorder="1" applyAlignment="1" applyProtection="1">
      <alignment horizontal="right" vertical="center"/>
    </xf>
    <xf numFmtId="0" fontId="12" fillId="0" borderId="0" xfId="1" applyNumberFormat="1" applyFont="1" applyAlignment="1" applyProtection="1">
      <alignment horizontal="center" vertical="top"/>
    </xf>
    <xf numFmtId="0" fontId="12" fillId="0" borderId="0" xfId="2" applyFont="1" applyFill="1" applyAlignment="1" applyProtection="1">
      <alignment horizontal="left" vertical="justify" wrapText="1"/>
    </xf>
    <xf numFmtId="49" fontId="12" fillId="0" borderId="0" xfId="2" applyNumberFormat="1" applyFont="1" applyFill="1" applyAlignment="1" applyProtection="1">
      <alignment horizontal="left"/>
    </xf>
    <xf numFmtId="4" fontId="12" fillId="0" borderId="0" xfId="2" applyNumberFormat="1" applyFont="1" applyFill="1" applyAlignment="1" applyProtection="1">
      <alignment horizontal="right"/>
    </xf>
    <xf numFmtId="3" fontId="12" fillId="0" borderId="0" xfId="2" applyNumberFormat="1" applyFont="1" applyFill="1" applyAlignment="1" applyProtection="1">
      <alignment horizontal="right"/>
    </xf>
    <xf numFmtId="0" fontId="19" fillId="0" borderId="0" xfId="2" applyFont="1" applyFill="1" applyBorder="1" applyAlignment="1" applyProtection="1">
      <alignment horizontal="left"/>
    </xf>
    <xf numFmtId="0" fontId="19" fillId="0" borderId="0" xfId="2" applyFont="1" applyFill="1" applyBorder="1" applyAlignment="1" applyProtection="1"/>
    <xf numFmtId="4" fontId="12" fillId="0" borderId="0" xfId="2" applyNumberFormat="1" applyFont="1" applyFill="1" applyProtection="1"/>
    <xf numFmtId="4" fontId="19" fillId="0" borderId="0" xfId="2" applyNumberFormat="1" applyFont="1" applyFill="1" applyProtection="1"/>
    <xf numFmtId="0" fontId="19" fillId="0" borderId="0" xfId="2" applyFont="1" applyFill="1" applyAlignment="1" applyProtection="1">
      <alignment horizontal="left" vertical="justify" wrapText="1"/>
    </xf>
    <xf numFmtId="4" fontId="12" fillId="0" borderId="0" xfId="2" applyNumberFormat="1" applyFont="1" applyFill="1" applyBorder="1" applyAlignment="1" applyProtection="1">
      <alignment wrapText="1"/>
    </xf>
    <xf numFmtId="4" fontId="12" fillId="0" borderId="0" xfId="2" applyNumberFormat="1" applyFont="1" applyFill="1" applyBorder="1" applyProtection="1"/>
    <xf numFmtId="4" fontId="12" fillId="3" borderId="0" xfId="2" applyNumberFormat="1" applyFont="1" applyFill="1" applyBorder="1" applyProtection="1"/>
    <xf numFmtId="0" fontId="12" fillId="0" borderId="0" xfId="2" applyFont="1" applyFill="1" applyBorder="1" applyAlignment="1" applyProtection="1">
      <alignment horizontal="right"/>
    </xf>
    <xf numFmtId="4" fontId="12" fillId="0" borderId="0" xfId="2" applyNumberFormat="1" applyFont="1" applyFill="1" applyBorder="1" applyAlignment="1" applyProtection="1">
      <alignment horizontal="right"/>
    </xf>
    <xf numFmtId="165" fontId="12" fillId="0" borderId="0" xfId="2" applyNumberFormat="1" applyFont="1" applyFill="1" applyBorder="1" applyAlignment="1" applyProtection="1">
      <alignment horizontal="right"/>
    </xf>
    <xf numFmtId="0" fontId="12" fillId="0" borderId="0" xfId="3" applyFont="1" applyFill="1" applyAlignment="1" applyProtection="1">
      <alignment vertical="top" wrapText="1"/>
    </xf>
    <xf numFmtId="165" fontId="12" fillId="0" borderId="0" xfId="2" applyNumberFormat="1" applyFont="1" applyFill="1" applyBorder="1" applyProtection="1"/>
    <xf numFmtId="4" fontId="12" fillId="3" borderId="0" xfId="2" applyNumberFormat="1" applyFont="1" applyFill="1" applyAlignment="1" applyProtection="1">
      <alignment horizontal="right"/>
    </xf>
    <xf numFmtId="0" fontId="19" fillId="0" borderId="17" xfId="2" applyFont="1" applyFill="1" applyBorder="1" applyAlignment="1" applyProtection="1">
      <alignment horizontal="left" vertical="justify"/>
    </xf>
    <xf numFmtId="0" fontId="19" fillId="0" borderId="17" xfId="2" applyFont="1" applyFill="1" applyBorder="1" applyAlignment="1" applyProtection="1">
      <alignment horizontal="left"/>
    </xf>
    <xf numFmtId="0" fontId="19" fillId="3" borderId="17" xfId="2" applyFont="1" applyFill="1" applyBorder="1" applyAlignment="1" applyProtection="1"/>
    <xf numFmtId="165" fontId="12" fillId="0" borderId="17" xfId="2" applyNumberFormat="1" applyFont="1" applyFill="1" applyBorder="1" applyProtection="1"/>
    <xf numFmtId="165" fontId="19" fillId="0" borderId="17" xfId="2" applyNumberFormat="1" applyFont="1" applyFill="1" applyBorder="1" applyProtection="1"/>
    <xf numFmtId="0" fontId="19" fillId="0" borderId="0" xfId="2" applyFont="1" applyFill="1" applyBorder="1" applyAlignment="1" applyProtection="1">
      <alignment horizontal="left" vertical="justify"/>
    </xf>
    <xf numFmtId="165" fontId="12" fillId="0" borderId="0" xfId="2" applyNumberFormat="1" applyFont="1" applyFill="1" applyProtection="1"/>
    <xf numFmtId="165" fontId="19" fillId="0" borderId="0" xfId="2" applyNumberFormat="1" applyFont="1" applyFill="1" applyProtection="1"/>
    <xf numFmtId="0" fontId="12" fillId="0" borderId="0" xfId="2" applyFont="1" applyFill="1" applyBorder="1" applyAlignment="1" applyProtection="1">
      <alignment horizontal="left"/>
    </xf>
    <xf numFmtId="0" fontId="12" fillId="3" borderId="0" xfId="2" applyFont="1" applyFill="1" applyBorder="1" applyAlignment="1" applyProtection="1"/>
    <xf numFmtId="0" fontId="12" fillId="0" borderId="0" xfId="0" applyFont="1" applyBorder="1" applyProtection="1"/>
    <xf numFmtId="4" fontId="12" fillId="0" borderId="0" xfId="1" applyNumberFormat="1" applyFont="1" applyBorder="1" applyAlignment="1" applyProtection="1">
      <alignment horizontal="right"/>
    </xf>
    <xf numFmtId="165" fontId="12" fillId="0" borderId="0" xfId="0" applyNumberFormat="1" applyFont="1" applyBorder="1" applyProtection="1"/>
    <xf numFmtId="0" fontId="12" fillId="0" borderId="0" xfId="0" applyFont="1" applyFill="1" applyAlignment="1" applyProtection="1">
      <alignment horizontal="left" vertical="justify"/>
    </xf>
    <xf numFmtId="0" fontId="12" fillId="0" borderId="0" xfId="0" applyFont="1" applyFill="1" applyAlignment="1" applyProtection="1">
      <alignment horizontal="left"/>
    </xf>
    <xf numFmtId="4" fontId="12" fillId="0" borderId="0" xfId="0" applyNumberFormat="1" applyFont="1" applyFill="1" applyAlignment="1" applyProtection="1"/>
    <xf numFmtId="165" fontId="12" fillId="0" borderId="0" xfId="0" applyNumberFormat="1" applyFont="1" applyFill="1" applyProtection="1"/>
    <xf numFmtId="4" fontId="12" fillId="0" borderId="0" xfId="0" applyNumberFormat="1" applyFont="1" applyFill="1" applyBorder="1" applyAlignment="1" applyProtection="1">
      <alignment wrapText="1"/>
    </xf>
    <xf numFmtId="4" fontId="12" fillId="0" borderId="0" xfId="0" applyNumberFormat="1" applyFont="1" applyFill="1" applyBorder="1" applyProtection="1"/>
    <xf numFmtId="165" fontId="12" fillId="0" borderId="0" xfId="0" applyNumberFormat="1" applyFont="1" applyFill="1" applyBorder="1" applyProtection="1"/>
    <xf numFmtId="0" fontId="12" fillId="0" borderId="0" xfId="0" applyFont="1" applyFill="1" applyBorder="1" applyProtection="1"/>
    <xf numFmtId="3" fontId="12" fillId="0" borderId="0" xfId="2" applyNumberFormat="1" applyFont="1" applyFill="1" applyBorder="1" applyAlignment="1" applyProtection="1">
      <alignment horizontal="justify" vertical="center"/>
    </xf>
    <xf numFmtId="0" fontId="12" fillId="0" borderId="0" xfId="2" applyFont="1" applyFill="1" applyAlignment="1" applyProtection="1">
      <alignment horizontal="left"/>
    </xf>
    <xf numFmtId="4" fontId="12" fillId="0" borderId="0" xfId="2" applyNumberFormat="1" applyFont="1" applyFill="1" applyAlignment="1" applyProtection="1"/>
    <xf numFmtId="165" fontId="12" fillId="0" borderId="0" xfId="2" applyNumberFormat="1" applyFont="1" applyFill="1" applyAlignment="1" applyProtection="1">
      <alignment horizontal="center"/>
    </xf>
    <xf numFmtId="2" fontId="12" fillId="0" borderId="0" xfId="0" applyNumberFormat="1" applyFont="1" applyFill="1" applyBorder="1" applyProtection="1"/>
    <xf numFmtId="0" fontId="12" fillId="0" borderId="0" xfId="2" applyNumberFormat="1" applyFont="1" applyFill="1" applyAlignment="1" applyProtection="1">
      <alignment horizontal="justify" vertical="top"/>
    </xf>
    <xf numFmtId="0" fontId="12" fillId="0" borderId="0" xfId="4" applyFont="1" applyFill="1" applyAlignment="1" applyProtection="1">
      <alignment horizontal="left" vertical="top" wrapText="1"/>
    </xf>
    <xf numFmtId="0" fontId="12" fillId="0" borderId="0" xfId="4" applyFont="1" applyFill="1" applyAlignment="1" applyProtection="1">
      <alignment horizontal="left"/>
    </xf>
    <xf numFmtId="0" fontId="12" fillId="0" borderId="0" xfId="4" applyFont="1" applyFill="1" applyAlignment="1" applyProtection="1"/>
    <xf numFmtId="165" fontId="12" fillId="0" borderId="0" xfId="4" applyNumberFormat="1" applyFont="1" applyFill="1" applyAlignment="1" applyProtection="1">
      <alignment horizontal="right"/>
    </xf>
    <xf numFmtId="0" fontId="12" fillId="0" borderId="0" xfId="4" applyFont="1" applyFill="1" applyBorder="1" applyAlignment="1" applyProtection="1">
      <alignment horizontal="left" vertical="top" wrapText="1"/>
    </xf>
    <xf numFmtId="165" fontId="12" fillId="0" borderId="0" xfId="0" applyNumberFormat="1" applyFont="1" applyFill="1" applyBorder="1" applyAlignment="1" applyProtection="1"/>
    <xf numFmtId="0" fontId="19" fillId="0" borderId="4" xfId="0" applyFont="1" applyBorder="1" applyProtection="1"/>
    <xf numFmtId="4" fontId="19" fillId="0" borderId="4" xfId="1" applyNumberFormat="1" applyFont="1" applyBorder="1" applyAlignment="1" applyProtection="1">
      <alignment horizontal="right"/>
    </xf>
    <xf numFmtId="165" fontId="19" fillId="0" borderId="4" xfId="0" applyNumberFormat="1" applyFont="1" applyBorder="1" applyProtection="1"/>
    <xf numFmtId="165" fontId="19" fillId="0" borderId="5" xfId="0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165" fontId="12" fillId="0" borderId="17" xfId="2" applyNumberFormat="1" applyFont="1" applyFill="1" applyBorder="1" applyProtection="1">
      <protection locked="0"/>
    </xf>
    <xf numFmtId="165" fontId="12" fillId="0" borderId="0" xfId="2" applyNumberFormat="1" applyFont="1" applyFill="1" applyBorder="1" applyProtection="1">
      <protection locked="0"/>
    </xf>
    <xf numFmtId="165" fontId="12" fillId="0" borderId="0" xfId="2" applyNumberFormat="1" applyFont="1" applyFill="1" applyProtection="1">
      <protection locked="0"/>
    </xf>
    <xf numFmtId="165" fontId="12" fillId="0" borderId="0" xfId="4" applyNumberFormat="1" applyFont="1" applyFill="1" applyAlignment="1" applyProtection="1">
      <alignment horizontal="right"/>
      <protection locked="0"/>
    </xf>
    <xf numFmtId="4" fontId="12" fillId="0" borderId="7" xfId="6" applyNumberFormat="1" applyFont="1" applyFill="1" applyBorder="1" applyAlignment="1" applyProtection="1">
      <alignment vertical="top"/>
    </xf>
    <xf numFmtId="0" fontId="21" fillId="0" borderId="0" xfId="6" applyFont="1" applyAlignment="1" applyProtection="1">
      <alignment horizontal="left" vertical="top"/>
    </xf>
    <xf numFmtId="0" fontId="12" fillId="0" borderId="0" xfId="6" applyFont="1" applyAlignment="1" applyProtection="1">
      <alignment horizontal="center" vertical="top"/>
    </xf>
    <xf numFmtId="0" fontId="12" fillId="0" borderId="0" xfId="6" applyFont="1" applyProtection="1"/>
    <xf numFmtId="4" fontId="12" fillId="0" borderId="0" xfId="6" applyNumberFormat="1" applyFont="1" applyAlignment="1" applyProtection="1">
      <alignment vertical="top"/>
    </xf>
    <xf numFmtId="4" fontId="12" fillId="0" borderId="0" xfId="6" applyNumberFormat="1" applyFont="1" applyAlignment="1" applyProtection="1">
      <alignment horizontal="right" vertical="top"/>
    </xf>
    <xf numFmtId="0" fontId="23" fillId="0" borderId="3" xfId="7" applyFont="1" applyFill="1" applyBorder="1" applyAlignment="1" applyProtection="1">
      <alignment vertical="top"/>
    </xf>
    <xf numFmtId="0" fontId="12" fillId="0" borderId="18" xfId="6" applyFont="1" applyFill="1" applyBorder="1" applyAlignment="1" applyProtection="1">
      <alignment vertical="top"/>
    </xf>
    <xf numFmtId="0" fontId="23" fillId="0" borderId="8" xfId="7" applyFont="1" applyFill="1" applyBorder="1" applyAlignment="1" applyProtection="1">
      <alignment horizontal="left" vertical="center"/>
    </xf>
    <xf numFmtId="0" fontId="23" fillId="0" borderId="8" xfId="7" applyFont="1" applyFill="1" applyBorder="1" applyAlignment="1" applyProtection="1">
      <alignment horizontal="center" vertical="center"/>
    </xf>
    <xf numFmtId="0" fontId="12" fillId="0" borderId="0" xfId="6" applyFont="1" applyFill="1" applyBorder="1" applyAlignment="1" applyProtection="1">
      <alignment vertical="top"/>
    </xf>
    <xf numFmtId="0" fontId="23" fillId="0" borderId="0" xfId="7" applyFont="1" applyFill="1" applyBorder="1" applyAlignment="1" applyProtection="1">
      <alignment horizontal="left" vertical="center"/>
    </xf>
    <xf numFmtId="0" fontId="23" fillId="0" borderId="0" xfId="7" applyFont="1" applyFill="1" applyBorder="1" applyAlignment="1" applyProtection="1">
      <alignment horizontal="center" vertical="center"/>
    </xf>
    <xf numFmtId="4" fontId="23" fillId="0" borderId="0" xfId="7" applyNumberFormat="1" applyFont="1" applyFill="1" applyBorder="1" applyAlignment="1" applyProtection="1">
      <alignment horizontal="center" vertical="center"/>
    </xf>
    <xf numFmtId="4" fontId="23" fillId="0" borderId="0" xfId="7" applyNumberFormat="1" applyFont="1" applyFill="1" applyBorder="1" applyAlignment="1" applyProtection="1">
      <alignment horizontal="right" vertical="center"/>
    </xf>
    <xf numFmtId="0" fontId="12" fillId="0" borderId="7" xfId="6" applyFont="1" applyFill="1" applyBorder="1" applyAlignment="1" applyProtection="1">
      <alignment horizontal="center" vertical="top"/>
    </xf>
    <xf numFmtId="1" fontId="12" fillId="0" borderId="7" xfId="6" applyNumberFormat="1" applyFont="1" applyFill="1" applyBorder="1" applyAlignment="1" applyProtection="1">
      <alignment horizontal="center" vertical="top"/>
    </xf>
    <xf numFmtId="4" fontId="12" fillId="0" borderId="7" xfId="6" applyNumberFormat="1" applyFont="1" applyFill="1" applyBorder="1" applyAlignment="1" applyProtection="1">
      <alignment horizontal="right" vertical="top"/>
    </xf>
    <xf numFmtId="0" fontId="12" fillId="0" borderId="0" xfId="6" applyFont="1" applyFill="1" applyAlignment="1" applyProtection="1">
      <alignment horizontal="center" vertical="top"/>
    </xf>
    <xf numFmtId="1" fontId="12" fillId="0" borderId="0" xfId="6" applyNumberFormat="1" applyFont="1" applyFill="1" applyBorder="1" applyAlignment="1" applyProtection="1">
      <alignment horizontal="center" vertical="top"/>
    </xf>
    <xf numFmtId="4" fontId="12" fillId="0" borderId="0" xfId="6" applyNumberFormat="1" applyFont="1" applyFill="1" applyBorder="1" applyAlignment="1" applyProtection="1">
      <alignment vertical="top"/>
    </xf>
    <xf numFmtId="4" fontId="12" fillId="0" borderId="0" xfId="6" applyNumberFormat="1" applyFont="1" applyFill="1" applyBorder="1" applyAlignment="1" applyProtection="1">
      <alignment horizontal="right" vertical="top"/>
    </xf>
    <xf numFmtId="0" fontId="12" fillId="0" borderId="0" xfId="6" applyFont="1" applyFill="1" applyBorder="1" applyAlignment="1" applyProtection="1">
      <alignment horizontal="center" vertical="top"/>
    </xf>
    <xf numFmtId="0" fontId="12" fillId="0" borderId="7" xfId="6" applyFont="1" applyFill="1" applyBorder="1" applyAlignment="1" applyProtection="1">
      <alignment horizontal="left" vertical="top" wrapText="1"/>
    </xf>
    <xf numFmtId="1" fontId="19" fillId="0" borderId="0" xfId="6" applyNumberFormat="1" applyFont="1" applyFill="1" applyBorder="1" applyAlignment="1" applyProtection="1">
      <alignment horizontal="center" vertical="top"/>
    </xf>
    <xf numFmtId="1" fontId="19" fillId="0" borderId="0" xfId="6" applyNumberFormat="1" applyFont="1" applyFill="1" applyBorder="1" applyAlignment="1" applyProtection="1">
      <alignment wrapText="1"/>
    </xf>
    <xf numFmtId="4" fontId="19" fillId="0" borderId="0" xfId="6" applyNumberFormat="1" applyFont="1" applyFill="1" applyBorder="1" applyAlignment="1" applyProtection="1">
      <alignment vertical="top"/>
    </xf>
    <xf numFmtId="1" fontId="19" fillId="0" borderId="10" xfId="6" applyNumberFormat="1" applyFont="1" applyFill="1" applyBorder="1" applyAlignment="1" applyProtection="1">
      <alignment vertical="center" wrapText="1"/>
    </xf>
    <xf numFmtId="0" fontId="12" fillId="0" borderId="7" xfId="6" applyNumberFormat="1" applyFont="1" applyFill="1" applyBorder="1" applyAlignment="1" applyProtection="1">
      <alignment vertical="top" wrapText="1"/>
    </xf>
    <xf numFmtId="0" fontId="12" fillId="0" borderId="0" xfId="6" applyFont="1" applyFill="1" applyProtection="1"/>
    <xf numFmtId="4" fontId="12" fillId="0" borderId="0" xfId="6" applyNumberFormat="1" applyFont="1" applyFill="1" applyAlignment="1" applyProtection="1">
      <alignment vertical="top"/>
    </xf>
    <xf numFmtId="4" fontId="12" fillId="0" borderId="0" xfId="6" applyNumberFormat="1" applyFont="1" applyFill="1" applyAlignment="1" applyProtection="1">
      <alignment horizontal="right" vertical="top"/>
    </xf>
    <xf numFmtId="1" fontId="17" fillId="0" borderId="0" xfId="6" applyNumberFormat="1" applyFont="1" applyFill="1" applyBorder="1" applyAlignment="1" applyProtection="1">
      <alignment horizontal="center" vertical="top"/>
    </xf>
    <xf numFmtId="4" fontId="17" fillId="0" borderId="0" xfId="6" applyNumberFormat="1" applyFont="1" applyFill="1" applyBorder="1" applyAlignment="1" applyProtection="1">
      <alignment vertical="top"/>
    </xf>
    <xf numFmtId="4" fontId="17" fillId="0" borderId="0" xfId="6" applyNumberFormat="1" applyFont="1" applyFill="1" applyBorder="1" applyAlignment="1" applyProtection="1">
      <alignment horizontal="right" vertical="top"/>
    </xf>
    <xf numFmtId="1" fontId="19" fillId="0" borderId="2" xfId="6" applyNumberFormat="1" applyFont="1" applyFill="1" applyBorder="1" applyAlignment="1" applyProtection="1">
      <alignment wrapText="1"/>
    </xf>
    <xf numFmtId="0" fontId="12" fillId="0" borderId="1" xfId="6" applyFont="1" applyFill="1" applyBorder="1" applyAlignment="1" applyProtection="1">
      <alignment horizontal="center" vertical="top"/>
    </xf>
    <xf numFmtId="4" fontId="12" fillId="0" borderId="1" xfId="6" applyNumberFormat="1" applyFont="1" applyFill="1" applyBorder="1" applyAlignment="1" applyProtection="1">
      <alignment vertical="top"/>
    </xf>
    <xf numFmtId="4" fontId="12" fillId="0" borderId="1" xfId="6" applyNumberFormat="1" applyFont="1" applyFill="1" applyBorder="1" applyAlignment="1" applyProtection="1">
      <alignment horizontal="right" vertical="top"/>
    </xf>
    <xf numFmtId="4" fontId="19" fillId="0" borderId="11" xfId="6" applyNumberFormat="1" applyFont="1" applyFill="1" applyBorder="1" applyAlignment="1" applyProtection="1">
      <alignment horizontal="right" vertical="top"/>
    </xf>
    <xf numFmtId="1" fontId="12" fillId="0" borderId="0" xfId="6" applyNumberFormat="1" applyFont="1" applyFill="1" applyBorder="1" applyAlignment="1" applyProtection="1">
      <alignment wrapText="1"/>
    </xf>
    <xf numFmtId="0" fontId="25" fillId="0" borderId="0" xfId="6" applyFont="1" applyFill="1" applyProtection="1"/>
    <xf numFmtId="0" fontId="24" fillId="0" borderId="0" xfId="7" applyFont="1" applyAlignment="1" applyProtection="1">
      <alignment horizontal="center" vertical="top"/>
    </xf>
    <xf numFmtId="165" fontId="12" fillId="0" borderId="7" xfId="6" applyNumberFormat="1" applyFont="1" applyFill="1" applyBorder="1" applyAlignment="1" applyProtection="1">
      <alignment horizontal="right" vertical="top"/>
    </xf>
    <xf numFmtId="165" fontId="19" fillId="0" borderId="0" xfId="6" applyNumberFormat="1" applyFont="1" applyFill="1" applyBorder="1" applyAlignment="1" applyProtection="1">
      <alignment horizontal="right" vertical="top"/>
    </xf>
    <xf numFmtId="165" fontId="19" fillId="0" borderId="9" xfId="6" applyNumberFormat="1" applyFont="1" applyFill="1" applyBorder="1" applyAlignment="1" applyProtection="1">
      <alignment horizontal="right" vertical="top"/>
    </xf>
    <xf numFmtId="165" fontId="12" fillId="0" borderId="0" xfId="6" applyNumberFormat="1" applyFont="1" applyFill="1" applyBorder="1" applyAlignment="1" applyProtection="1">
      <alignment horizontal="right" vertical="top"/>
    </xf>
    <xf numFmtId="1" fontId="19" fillId="0" borderId="19" xfId="6" applyNumberFormat="1" applyFont="1" applyFill="1" applyBorder="1" applyAlignment="1" applyProtection="1">
      <alignment wrapText="1"/>
    </xf>
    <xf numFmtId="4" fontId="19" fillId="0" borderId="6" xfId="6" applyNumberFormat="1" applyFont="1" applyFill="1" applyBorder="1" applyAlignment="1" applyProtection="1">
      <alignment horizontal="right" vertical="top"/>
    </xf>
    <xf numFmtId="1" fontId="17" fillId="0" borderId="3" xfId="6" applyNumberFormat="1" applyFont="1" applyFill="1" applyBorder="1" applyAlignment="1" applyProtection="1">
      <alignment wrapText="1"/>
    </xf>
    <xf numFmtId="1" fontId="19" fillId="0" borderId="4" xfId="6" applyNumberFormat="1" applyFont="1" applyFill="1" applyBorder="1" applyAlignment="1" applyProtection="1">
      <alignment horizontal="center" vertical="top"/>
    </xf>
    <xf numFmtId="4" fontId="17" fillId="0" borderId="4" xfId="6" applyNumberFormat="1" applyFont="1" applyFill="1" applyBorder="1" applyAlignment="1" applyProtection="1">
      <alignment vertical="top"/>
    </xf>
    <xf numFmtId="4" fontId="17" fillId="0" borderId="4" xfId="6" applyNumberFormat="1" applyFont="1" applyFill="1" applyBorder="1" applyAlignment="1" applyProtection="1">
      <alignment horizontal="right" vertical="top"/>
    </xf>
    <xf numFmtId="4" fontId="19" fillId="0" borderId="5" xfId="6" applyNumberFormat="1" applyFont="1" applyFill="1" applyBorder="1" applyAlignment="1" applyProtection="1">
      <alignment horizontal="right" vertical="top"/>
    </xf>
    <xf numFmtId="1" fontId="17" fillId="0" borderId="10" xfId="6" applyNumberFormat="1" applyFont="1" applyFill="1" applyBorder="1" applyAlignment="1" applyProtection="1">
      <alignment wrapText="1"/>
    </xf>
    <xf numFmtId="1" fontId="19" fillId="0" borderId="20" xfId="6" applyNumberFormat="1" applyFont="1" applyFill="1" applyBorder="1" applyAlignment="1" applyProtection="1">
      <alignment wrapText="1"/>
    </xf>
    <xf numFmtId="0" fontId="12" fillId="0" borderId="21" xfId="6" applyFont="1" applyFill="1" applyBorder="1" applyAlignment="1" applyProtection="1">
      <alignment horizontal="center" vertical="top"/>
    </xf>
    <xf numFmtId="4" fontId="12" fillId="0" borderId="21" xfId="6" applyNumberFormat="1" applyFont="1" applyFill="1" applyBorder="1" applyAlignment="1" applyProtection="1">
      <alignment vertical="top"/>
    </xf>
    <xf numFmtId="4" fontId="12" fillId="0" borderId="21" xfId="6" applyNumberFormat="1" applyFont="1" applyFill="1" applyBorder="1" applyAlignment="1" applyProtection="1">
      <alignment horizontal="right" vertical="top"/>
    </xf>
    <xf numFmtId="165" fontId="12" fillId="0" borderId="7" xfId="6" applyNumberFormat="1" applyFont="1" applyFill="1" applyBorder="1" applyAlignment="1" applyProtection="1">
      <alignment horizontal="right" vertical="top"/>
      <protection locked="0"/>
    </xf>
    <xf numFmtId="0" fontId="12" fillId="4" borderId="0" xfId="1" applyFont="1" applyFill="1" applyAlignment="1">
      <alignment horizontal="left" vertical="top" wrapText="1"/>
    </xf>
    <xf numFmtId="0" fontId="12" fillId="4" borderId="0" xfId="1" applyNumberFormat="1" applyFont="1" applyFill="1" applyAlignment="1">
      <alignment horizontal="center" vertical="top"/>
    </xf>
    <xf numFmtId="0" fontId="12" fillId="5" borderId="7" xfId="6" applyFont="1" applyFill="1" applyBorder="1" applyAlignment="1" applyProtection="1">
      <alignment horizontal="center" vertical="top"/>
    </xf>
    <xf numFmtId="1" fontId="12" fillId="5" borderId="7" xfId="6" applyNumberFormat="1" applyFont="1" applyFill="1" applyBorder="1" applyAlignment="1" applyProtection="1">
      <alignment horizontal="center" vertical="top"/>
    </xf>
    <xf numFmtId="4" fontId="12" fillId="5" borderId="7" xfId="6" applyNumberFormat="1" applyFont="1" applyFill="1" applyBorder="1" applyAlignment="1" applyProtection="1">
      <alignment horizontal="right" vertical="top"/>
    </xf>
    <xf numFmtId="165" fontId="12" fillId="5" borderId="7" xfId="6" applyNumberFormat="1" applyFont="1" applyFill="1" applyBorder="1" applyAlignment="1" applyProtection="1">
      <alignment horizontal="right" vertical="top"/>
      <protection locked="0"/>
    </xf>
    <xf numFmtId="165" fontId="12" fillId="5" borderId="7" xfId="6" applyNumberFormat="1" applyFont="1" applyFill="1" applyBorder="1" applyAlignment="1" applyProtection="1">
      <alignment horizontal="right" vertical="top"/>
    </xf>
    <xf numFmtId="0" fontId="26" fillId="5" borderId="7" xfId="0" applyFont="1" applyFill="1" applyBorder="1" applyAlignment="1">
      <alignment horizontal="left" vertical="top" wrapText="1"/>
    </xf>
    <xf numFmtId="0" fontId="12" fillId="5" borderId="7" xfId="6" applyNumberFormat="1" applyFont="1" applyFill="1" applyBorder="1" applyAlignment="1" applyProtection="1">
      <alignment vertical="top" wrapText="1"/>
    </xf>
    <xf numFmtId="4" fontId="12" fillId="5" borderId="7" xfId="6" applyNumberFormat="1" applyFont="1" applyFill="1" applyBorder="1" applyAlignment="1" applyProtection="1">
      <alignment vertical="top"/>
    </xf>
    <xf numFmtId="3" fontId="13" fillId="5" borderId="0" xfId="0" applyNumberFormat="1" applyFont="1" applyFill="1" applyBorder="1"/>
    <xf numFmtId="3" fontId="13" fillId="5" borderId="0" xfId="0" applyNumberFormat="1" applyFont="1" applyFill="1" applyBorder="1" applyAlignment="1"/>
    <xf numFmtId="0" fontId="12" fillId="5" borderId="0" xfId="1" applyFont="1" applyFill="1" applyBorder="1" applyAlignment="1">
      <alignment horizontal="justify" vertical="top" wrapText="1"/>
    </xf>
    <xf numFmtId="0" fontId="13" fillId="5" borderId="0" xfId="0" applyFont="1" applyFill="1" applyBorder="1"/>
    <xf numFmtId="0" fontId="13" fillId="5" borderId="0" xfId="0" applyFont="1" applyFill="1" applyBorder="1" applyAlignment="1">
      <alignment wrapText="1"/>
    </xf>
  </cellXfs>
  <cellStyles count="9">
    <cellStyle name="Currency [0]" xfId="5" builtinId="7"/>
    <cellStyle name="Excel Built-in Normal" xfId="4"/>
    <cellStyle name="Excel Built-in Normal 2" xfId="7"/>
    <cellStyle name="Navadno 2" xfId="1"/>
    <cellStyle name="Navadno_popis" xfId="3"/>
    <cellStyle name="Normal" xfId="0" builtinId="0"/>
    <cellStyle name="Normal 2" xfId="2"/>
    <cellStyle name="Normal 2 4" xfId="8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8"/>
  <sheetViews>
    <sheetView workbookViewId="0">
      <selection activeCell="L13" sqref="L13"/>
    </sheetView>
  </sheetViews>
  <sheetFormatPr defaultRowHeight="15" x14ac:dyDescent="0.25"/>
  <cols>
    <col min="1" max="1" width="48.7109375" customWidth="1"/>
    <col min="2" max="2" width="19.42578125" customWidth="1"/>
  </cols>
  <sheetData>
    <row r="1" spans="1:2" ht="15.75" x14ac:dyDescent="0.25">
      <c r="A1" s="20" t="s">
        <v>141</v>
      </c>
      <c r="B1" s="16"/>
    </row>
    <row r="2" spans="1:2" x14ac:dyDescent="0.25">
      <c r="A2" s="16"/>
      <c r="B2" s="16"/>
    </row>
    <row r="3" spans="1:2" ht="15.75" thickBot="1" x14ac:dyDescent="0.3">
      <c r="A3" s="16"/>
      <c r="B3" s="21" t="s">
        <v>140</v>
      </c>
    </row>
    <row r="4" spans="1:2" ht="15.75" thickBot="1" x14ac:dyDescent="0.3">
      <c r="A4" s="17" t="s">
        <v>134</v>
      </c>
      <c r="B4" s="15">
        <f>'I. TIRI'!F5</f>
        <v>0</v>
      </c>
    </row>
    <row r="5" spans="1:2" ht="15.75" thickBot="1" x14ac:dyDescent="0.3">
      <c r="A5" s="18" t="s">
        <v>133</v>
      </c>
      <c r="B5" s="15">
        <f>'II. EKK gradbeni del'!F95</f>
        <v>0</v>
      </c>
    </row>
    <row r="6" spans="1:2" ht="15.75" thickBot="1" x14ac:dyDescent="0.3">
      <c r="A6" s="18" t="s">
        <v>135</v>
      </c>
      <c r="B6" s="15">
        <f>'III. ELEKTRO INSTAL'!G45</f>
        <v>0</v>
      </c>
    </row>
    <row r="7" spans="1:2" ht="16.5" thickTop="1" thickBot="1" x14ac:dyDescent="0.3">
      <c r="A7" s="22" t="s">
        <v>142</v>
      </c>
      <c r="B7" s="19">
        <f>SUM(B4:B6)</f>
        <v>0</v>
      </c>
    </row>
    <row r="8" spans="1:2" ht="15.75" thickTop="1" x14ac:dyDescent="0.25"/>
  </sheetData>
  <sheetProtection password="DD5D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0"/>
  <sheetViews>
    <sheetView tabSelected="1" workbookViewId="0">
      <selection activeCell="L19" sqref="L19"/>
    </sheetView>
  </sheetViews>
  <sheetFormatPr defaultRowHeight="16.5" x14ac:dyDescent="0.3"/>
  <cols>
    <col min="1" max="1" width="9.140625" style="16"/>
    <col min="2" max="2" width="42.85546875" style="16" customWidth="1"/>
    <col min="3" max="3" width="9.140625" style="16"/>
    <col min="4" max="4" width="5.5703125" style="16" bestFit="1" customWidth="1"/>
    <col min="5" max="5" width="11.140625" style="16" bestFit="1" customWidth="1"/>
    <col min="6" max="6" width="12.7109375" style="16" bestFit="1" customWidth="1"/>
    <col min="7" max="16384" width="9.140625" style="2"/>
  </cols>
  <sheetData>
    <row r="1" spans="1:15" x14ac:dyDescent="0.3">
      <c r="A1" s="1" t="s">
        <v>134</v>
      </c>
      <c r="B1" s="3"/>
      <c r="C1" s="2"/>
      <c r="D1" s="2"/>
      <c r="E1" s="2"/>
      <c r="F1" s="2"/>
    </row>
    <row r="2" spans="1:15" x14ac:dyDescent="0.3">
      <c r="A2" s="5" t="s">
        <v>10</v>
      </c>
      <c r="B2" s="6" t="s">
        <v>11</v>
      </c>
      <c r="C2" s="2"/>
      <c r="D2" s="2"/>
      <c r="E2" s="2"/>
      <c r="F2" s="27">
        <f>F18</f>
        <v>0</v>
      </c>
    </row>
    <row r="3" spans="1:15" x14ac:dyDescent="0.3">
      <c r="A3" s="7" t="s">
        <v>14</v>
      </c>
      <c r="B3" s="8" t="s">
        <v>15</v>
      </c>
      <c r="C3" s="2"/>
      <c r="D3" s="2"/>
      <c r="E3" s="2"/>
      <c r="F3" s="27">
        <f>F46</f>
        <v>0</v>
      </c>
    </row>
    <row r="4" spans="1:15" x14ac:dyDescent="0.3">
      <c r="A4" s="7" t="s">
        <v>58</v>
      </c>
      <c r="B4" s="8" t="s">
        <v>18</v>
      </c>
      <c r="C4" s="2"/>
      <c r="D4" s="2"/>
      <c r="E4" s="2"/>
      <c r="F4" s="27">
        <f>F55</f>
        <v>0</v>
      </c>
    </row>
    <row r="5" spans="1:15" x14ac:dyDescent="0.3">
      <c r="A5" s="23"/>
      <c r="B5" s="24" t="s">
        <v>143</v>
      </c>
      <c r="C5" s="25"/>
      <c r="D5" s="25"/>
      <c r="E5" s="25"/>
      <c r="F5" s="28">
        <f>SUM(F2:F4)</f>
        <v>0</v>
      </c>
    </row>
    <row r="6" spans="1:15" x14ac:dyDescent="0.3">
      <c r="A6" s="33"/>
      <c r="D6" s="29"/>
      <c r="E6" s="29"/>
      <c r="F6" s="29"/>
      <c r="G6" s="4"/>
      <c r="H6" s="4"/>
      <c r="I6" s="4"/>
      <c r="J6" s="4"/>
      <c r="K6" s="4"/>
      <c r="L6" s="4"/>
      <c r="M6" s="4"/>
      <c r="N6" s="4"/>
      <c r="O6" s="4"/>
    </row>
    <row r="7" spans="1:15" ht="17.25" thickBot="1" x14ac:dyDescent="0.35">
      <c r="A7" s="5" t="s">
        <v>10</v>
      </c>
      <c r="B7" s="6" t="s">
        <v>11</v>
      </c>
      <c r="C7" s="33"/>
      <c r="D7" s="33"/>
      <c r="E7" s="33"/>
      <c r="F7" s="33"/>
      <c r="G7" s="4"/>
      <c r="H7" s="4"/>
      <c r="I7" s="4"/>
      <c r="J7" s="4"/>
      <c r="K7" s="4"/>
      <c r="L7" s="4"/>
      <c r="M7" s="4"/>
      <c r="N7" s="4"/>
      <c r="O7" s="4"/>
    </row>
    <row r="8" spans="1:15" ht="17.25" thickBot="1" x14ac:dyDescent="0.35">
      <c r="A8" s="33"/>
      <c r="B8" s="33"/>
      <c r="C8" s="34" t="s">
        <v>102</v>
      </c>
      <c r="D8" s="34" t="s">
        <v>101</v>
      </c>
      <c r="E8" s="35" t="s">
        <v>147</v>
      </c>
      <c r="F8" s="35" t="s">
        <v>104</v>
      </c>
      <c r="G8" s="4"/>
      <c r="H8" s="4"/>
      <c r="I8" s="4"/>
      <c r="J8" s="4"/>
      <c r="K8" s="4"/>
      <c r="L8" s="4"/>
      <c r="M8" s="4"/>
      <c r="N8" s="4"/>
      <c r="O8" s="4"/>
    </row>
    <row r="9" spans="1:15" ht="76.5" x14ac:dyDescent="0.3">
      <c r="A9" s="36" t="s">
        <v>1</v>
      </c>
      <c r="B9" s="37" t="s">
        <v>0</v>
      </c>
      <c r="C9" s="38">
        <v>1</v>
      </c>
      <c r="D9" s="39" t="s">
        <v>71</v>
      </c>
      <c r="E9" s="67"/>
      <c r="F9" s="30">
        <f>C9*E9</f>
        <v>0</v>
      </c>
      <c r="G9" s="10"/>
      <c r="H9" s="10"/>
      <c r="I9" s="11"/>
      <c r="J9" s="9"/>
      <c r="K9" s="11"/>
      <c r="L9" s="9"/>
    </row>
    <row r="10" spans="1:15" x14ac:dyDescent="0.3">
      <c r="A10" s="36" t="s">
        <v>2</v>
      </c>
      <c r="B10" s="40" t="s">
        <v>16</v>
      </c>
      <c r="C10" s="38">
        <v>1150</v>
      </c>
      <c r="D10" s="39" t="s">
        <v>13</v>
      </c>
      <c r="E10" s="67"/>
      <c r="F10" s="30">
        <f>C10*E10</f>
        <v>0</v>
      </c>
      <c r="G10" s="10"/>
      <c r="H10" s="10"/>
      <c r="I10" s="11"/>
      <c r="J10" s="9"/>
      <c r="K10" s="11"/>
      <c r="L10" s="9"/>
    </row>
    <row r="11" spans="1:15" ht="25.5" x14ac:dyDescent="0.3">
      <c r="A11" s="36" t="s">
        <v>3</v>
      </c>
      <c r="B11" s="41" t="s">
        <v>48</v>
      </c>
      <c r="C11" s="38">
        <v>80</v>
      </c>
      <c r="D11" s="39" t="s">
        <v>49</v>
      </c>
      <c r="E11" s="67"/>
      <c r="F11" s="30">
        <f>C11*E11</f>
        <v>0</v>
      </c>
      <c r="G11" s="10"/>
      <c r="H11" s="10"/>
      <c r="I11" s="11"/>
      <c r="J11" s="9"/>
      <c r="K11" s="11"/>
      <c r="L11" s="9"/>
    </row>
    <row r="12" spans="1:15" ht="25.5" x14ac:dyDescent="0.3">
      <c r="A12" s="36" t="s">
        <v>4</v>
      </c>
      <c r="B12" s="42" t="s">
        <v>43</v>
      </c>
      <c r="C12" s="38">
        <v>1</v>
      </c>
      <c r="D12" s="39" t="s">
        <v>17</v>
      </c>
      <c r="E12" s="67"/>
      <c r="F12" s="30">
        <f>C12*E12</f>
        <v>0</v>
      </c>
      <c r="G12" s="10"/>
      <c r="H12" s="10"/>
      <c r="I12" s="11"/>
      <c r="J12" s="9"/>
      <c r="K12" s="11"/>
      <c r="L12" s="9"/>
    </row>
    <row r="13" spans="1:15" x14ac:dyDescent="0.3">
      <c r="A13" s="36" t="s">
        <v>5</v>
      </c>
      <c r="B13" s="40" t="s">
        <v>26</v>
      </c>
      <c r="C13" s="212">
        <v>165</v>
      </c>
      <c r="D13" s="39" t="s">
        <v>13</v>
      </c>
      <c r="E13" s="67"/>
      <c r="F13" s="30">
        <f>C13*E13</f>
        <v>0</v>
      </c>
      <c r="G13" s="10"/>
      <c r="H13" s="10"/>
      <c r="I13" s="11"/>
      <c r="J13" s="9"/>
      <c r="K13" s="11"/>
      <c r="L13" s="9"/>
    </row>
    <row r="14" spans="1:15" x14ac:dyDescent="0.3">
      <c r="A14" s="36" t="s">
        <v>6</v>
      </c>
      <c r="B14" s="40" t="s">
        <v>22</v>
      </c>
      <c r="C14" s="212">
        <v>60</v>
      </c>
      <c r="D14" s="39" t="s">
        <v>13</v>
      </c>
      <c r="E14" s="67"/>
      <c r="F14" s="30">
        <f t="shared" ref="F14" si="0">C14*E14</f>
        <v>0</v>
      </c>
      <c r="G14" s="10"/>
      <c r="H14" s="10"/>
      <c r="I14" s="11"/>
      <c r="J14" s="9"/>
      <c r="K14" s="11"/>
      <c r="L14" s="9"/>
    </row>
    <row r="15" spans="1:15" ht="51" x14ac:dyDescent="0.3">
      <c r="A15" s="36" t="s">
        <v>7</v>
      </c>
      <c r="B15" s="213" t="s">
        <v>187</v>
      </c>
      <c r="C15" s="212">
        <v>560</v>
      </c>
      <c r="D15" s="39" t="s">
        <v>21</v>
      </c>
      <c r="E15" s="67"/>
      <c r="F15" s="30">
        <f>C15*E15</f>
        <v>0</v>
      </c>
      <c r="G15" s="10"/>
      <c r="H15" s="10"/>
      <c r="I15" s="11"/>
      <c r="J15" s="9"/>
      <c r="K15" s="11"/>
      <c r="L15" s="9"/>
    </row>
    <row r="16" spans="1:15" x14ac:dyDescent="0.3">
      <c r="A16" s="36" t="s">
        <v>8</v>
      </c>
      <c r="B16" s="40" t="s">
        <v>23</v>
      </c>
      <c r="C16" s="212">
        <v>130</v>
      </c>
      <c r="D16" s="39" t="s">
        <v>21</v>
      </c>
      <c r="E16" s="67"/>
      <c r="F16" s="30">
        <f>C16*E16</f>
        <v>0</v>
      </c>
      <c r="G16" s="10"/>
      <c r="H16" s="10"/>
      <c r="I16" s="11"/>
      <c r="J16" s="9"/>
      <c r="K16" s="11"/>
      <c r="L16" s="9"/>
    </row>
    <row r="17" spans="1:12" ht="17.25" thickBot="1" x14ac:dyDescent="0.35">
      <c r="A17" s="43" t="s">
        <v>9</v>
      </c>
      <c r="B17" s="40" t="s">
        <v>24</v>
      </c>
      <c r="C17" s="212">
        <v>37</v>
      </c>
      <c r="D17" s="39" t="s">
        <v>25</v>
      </c>
      <c r="E17" s="67"/>
      <c r="F17" s="30">
        <f t="shared" ref="F17" si="1">C17*E17</f>
        <v>0</v>
      </c>
      <c r="G17" s="10"/>
      <c r="H17" s="10"/>
      <c r="I17" s="11"/>
      <c r="J17" s="9"/>
      <c r="K17" s="11"/>
      <c r="L17" s="9"/>
    </row>
    <row r="18" spans="1:12" ht="17.25" thickBot="1" x14ac:dyDescent="0.35">
      <c r="A18" s="36"/>
      <c r="B18" s="44" t="str">
        <f>CONCATENATE(" ",B7," - SKUPAJ:")</f>
        <v xml:space="preserve"> Pripravljalna dela - SKUPAJ:</v>
      </c>
      <c r="C18" s="45"/>
      <c r="D18" s="45"/>
      <c r="E18" s="46"/>
      <c r="F18" s="46">
        <f>SUM(F9:F17)</f>
        <v>0</v>
      </c>
      <c r="G18" s="10"/>
      <c r="H18" s="10"/>
      <c r="I18" s="11"/>
      <c r="J18" s="9"/>
      <c r="K18" s="11"/>
      <c r="L18" s="9"/>
    </row>
    <row r="19" spans="1:12" x14ac:dyDescent="0.3">
      <c r="A19" s="36"/>
      <c r="C19" s="33"/>
      <c r="D19" s="33"/>
      <c r="E19" s="48"/>
      <c r="F19" s="48"/>
    </row>
    <row r="20" spans="1:12" ht="17.25" thickBot="1" x14ac:dyDescent="0.35">
      <c r="A20" s="5" t="s">
        <v>14</v>
      </c>
      <c r="B20" s="6" t="s">
        <v>15</v>
      </c>
      <c r="C20" s="33"/>
      <c r="D20" s="33"/>
      <c r="E20" s="49"/>
      <c r="F20" s="48"/>
    </row>
    <row r="21" spans="1:12" ht="17.25" thickBot="1" x14ac:dyDescent="0.35">
      <c r="A21" s="31"/>
      <c r="B21" s="32"/>
      <c r="C21" s="34" t="s">
        <v>102</v>
      </c>
      <c r="D21" s="34" t="s">
        <v>101</v>
      </c>
      <c r="E21" s="35" t="s">
        <v>147</v>
      </c>
      <c r="F21" s="35" t="s">
        <v>104</v>
      </c>
    </row>
    <row r="22" spans="1:12" ht="39.75" x14ac:dyDescent="0.3">
      <c r="A22" s="36" t="s">
        <v>1</v>
      </c>
      <c r="B22" s="215" t="s">
        <v>188</v>
      </c>
      <c r="C22" s="214">
        <v>348</v>
      </c>
      <c r="D22" s="33" t="s">
        <v>13</v>
      </c>
      <c r="E22" s="68"/>
      <c r="F22" s="30">
        <f>C22*E22</f>
        <v>0</v>
      </c>
    </row>
    <row r="23" spans="1:12" ht="78" x14ac:dyDescent="0.3">
      <c r="A23" s="36" t="s">
        <v>2</v>
      </c>
      <c r="B23" s="52" t="s">
        <v>30</v>
      </c>
      <c r="C23" s="51">
        <v>1</v>
      </c>
      <c r="D23" s="33" t="s">
        <v>17</v>
      </c>
      <c r="E23" s="68"/>
      <c r="F23" s="30">
        <f>C23*E23</f>
        <v>0</v>
      </c>
    </row>
    <row r="24" spans="1:12" ht="51" x14ac:dyDescent="0.3">
      <c r="A24" s="36" t="s">
        <v>3</v>
      </c>
      <c r="B24" s="47" t="s">
        <v>28</v>
      </c>
      <c r="C24" s="51">
        <v>3</v>
      </c>
      <c r="D24" s="33" t="s">
        <v>17</v>
      </c>
      <c r="E24" s="68"/>
      <c r="F24" s="30">
        <f>C24*E24</f>
        <v>0</v>
      </c>
    </row>
    <row r="25" spans="1:12" ht="63.75" x14ac:dyDescent="0.3">
      <c r="A25" s="36" t="s">
        <v>4</v>
      </c>
      <c r="B25" s="201" t="s">
        <v>174</v>
      </c>
      <c r="C25" s="214">
        <v>695</v>
      </c>
      <c r="D25" s="33" t="s">
        <v>13</v>
      </c>
      <c r="E25" s="68"/>
      <c r="F25" s="30">
        <f t="shared" ref="F25:F39" si="2">C25*E25</f>
        <v>0</v>
      </c>
    </row>
    <row r="26" spans="1:12" x14ac:dyDescent="0.3">
      <c r="A26" s="36" t="s">
        <v>5</v>
      </c>
      <c r="B26" s="47" t="s">
        <v>29</v>
      </c>
      <c r="C26" s="51">
        <v>3</v>
      </c>
      <c r="D26" s="33" t="s">
        <v>17</v>
      </c>
      <c r="E26" s="68"/>
      <c r="F26" s="30">
        <f t="shared" si="2"/>
        <v>0</v>
      </c>
      <c r="G26" s="12"/>
      <c r="H26" s="12"/>
      <c r="I26" s="12"/>
      <c r="J26" s="12"/>
      <c r="K26" s="12"/>
      <c r="L26" s="12"/>
    </row>
    <row r="27" spans="1:12" ht="25.5" x14ac:dyDescent="0.3">
      <c r="A27" s="202" t="s">
        <v>176</v>
      </c>
      <c r="B27" s="47" t="s">
        <v>31</v>
      </c>
      <c r="C27" s="51">
        <v>6</v>
      </c>
      <c r="D27" s="33" t="s">
        <v>17</v>
      </c>
      <c r="E27" s="68"/>
      <c r="F27" s="30">
        <f t="shared" si="2"/>
        <v>0</v>
      </c>
    </row>
    <row r="28" spans="1:12" ht="25.5" x14ac:dyDescent="0.3">
      <c r="A28" s="202" t="s">
        <v>175</v>
      </c>
      <c r="B28" s="201" t="s">
        <v>177</v>
      </c>
      <c r="C28" s="51">
        <v>2</v>
      </c>
      <c r="D28" s="33" t="s">
        <v>17</v>
      </c>
      <c r="E28" s="68"/>
      <c r="F28" s="30">
        <f t="shared" si="2"/>
        <v>0</v>
      </c>
    </row>
    <row r="29" spans="1:12" x14ac:dyDescent="0.3">
      <c r="A29" s="36" t="s">
        <v>7</v>
      </c>
      <c r="B29" s="47" t="s">
        <v>32</v>
      </c>
      <c r="C29" s="51">
        <v>2</v>
      </c>
      <c r="D29" s="33" t="s">
        <v>17</v>
      </c>
      <c r="E29" s="68"/>
      <c r="F29" s="30">
        <f t="shared" si="2"/>
        <v>0</v>
      </c>
    </row>
    <row r="30" spans="1:12" ht="38.25" x14ac:dyDescent="0.3">
      <c r="A30" s="36" t="s">
        <v>8</v>
      </c>
      <c r="B30" s="47" t="s">
        <v>33</v>
      </c>
      <c r="C30" s="51">
        <v>22</v>
      </c>
      <c r="D30" s="53" t="s">
        <v>17</v>
      </c>
      <c r="E30" s="68"/>
      <c r="F30" s="30">
        <f t="shared" si="2"/>
        <v>0</v>
      </c>
    </row>
    <row r="31" spans="1:12" ht="38.25" x14ac:dyDescent="0.3">
      <c r="A31" s="36" t="s">
        <v>9</v>
      </c>
      <c r="B31" s="54" t="s">
        <v>50</v>
      </c>
      <c r="C31" s="55">
        <v>650</v>
      </c>
      <c r="D31" s="53" t="s">
        <v>13</v>
      </c>
      <c r="E31" s="68"/>
      <c r="F31" s="30">
        <f t="shared" si="2"/>
        <v>0</v>
      </c>
    </row>
    <row r="32" spans="1:12" ht="25.5" x14ac:dyDescent="0.3">
      <c r="A32" s="36">
        <v>10</v>
      </c>
      <c r="B32" s="47" t="s">
        <v>35</v>
      </c>
      <c r="C32" s="53"/>
      <c r="D32" s="53"/>
      <c r="E32" s="68"/>
      <c r="F32" s="30"/>
    </row>
    <row r="33" spans="1:6" ht="51" x14ac:dyDescent="0.3">
      <c r="A33" s="36" t="s">
        <v>51</v>
      </c>
      <c r="B33" s="47" t="s">
        <v>36</v>
      </c>
      <c r="C33" s="51">
        <v>30</v>
      </c>
      <c r="D33" s="53" t="s">
        <v>13</v>
      </c>
      <c r="E33" s="68"/>
      <c r="F33" s="30">
        <f t="shared" ref="F33" si="3">C33*E33</f>
        <v>0</v>
      </c>
    </row>
    <row r="34" spans="1:6" ht="51" x14ac:dyDescent="0.3">
      <c r="A34" s="36" t="s">
        <v>52</v>
      </c>
      <c r="B34" s="47" t="s">
        <v>46</v>
      </c>
      <c r="C34" s="51">
        <v>165</v>
      </c>
      <c r="D34" s="39" t="s">
        <v>21</v>
      </c>
      <c r="E34" s="67"/>
      <c r="F34" s="30">
        <f>C34*E34</f>
        <v>0</v>
      </c>
    </row>
    <row r="35" spans="1:6" ht="25.5" x14ac:dyDescent="0.3">
      <c r="A35" s="36" t="s">
        <v>53</v>
      </c>
      <c r="B35" s="47" t="s">
        <v>37</v>
      </c>
      <c r="C35" s="51">
        <v>165</v>
      </c>
      <c r="D35" s="39" t="s">
        <v>21</v>
      </c>
      <c r="E35" s="67"/>
      <c r="F35" s="30">
        <f>C35*E35</f>
        <v>0</v>
      </c>
    </row>
    <row r="36" spans="1:6" x14ac:dyDescent="0.3">
      <c r="A36" s="36" t="s">
        <v>54</v>
      </c>
      <c r="B36" s="47" t="s">
        <v>45</v>
      </c>
      <c r="C36" s="51">
        <v>2</v>
      </c>
      <c r="D36" s="53" t="s">
        <v>17</v>
      </c>
      <c r="E36" s="68"/>
      <c r="F36" s="30">
        <f t="shared" ref="F36" si="4">C36*E36</f>
        <v>0</v>
      </c>
    </row>
    <row r="37" spans="1:6" ht="27" x14ac:dyDescent="0.3">
      <c r="A37" s="36">
        <v>11</v>
      </c>
      <c r="B37" s="50" t="s">
        <v>34</v>
      </c>
      <c r="C37" s="51">
        <v>800</v>
      </c>
      <c r="D37" s="56" t="s">
        <v>12</v>
      </c>
      <c r="E37" s="68"/>
      <c r="F37" s="30">
        <f t="shared" si="2"/>
        <v>0</v>
      </c>
    </row>
    <row r="38" spans="1:6" ht="27" x14ac:dyDescent="0.3">
      <c r="A38" s="36" t="s">
        <v>146</v>
      </c>
      <c r="B38" s="50" t="s">
        <v>27</v>
      </c>
      <c r="C38" s="57">
        <v>410</v>
      </c>
      <c r="D38" s="53" t="s">
        <v>13</v>
      </c>
      <c r="E38" s="68"/>
      <c r="F38" s="30">
        <f t="shared" si="2"/>
        <v>0</v>
      </c>
    </row>
    <row r="39" spans="1:6" ht="57.75" customHeight="1" x14ac:dyDescent="0.3">
      <c r="A39" s="36" t="s">
        <v>144</v>
      </c>
      <c r="B39" s="50" t="s">
        <v>139</v>
      </c>
      <c r="C39" s="211">
        <v>650</v>
      </c>
      <c r="D39" s="53" t="s">
        <v>13</v>
      </c>
      <c r="E39" s="68"/>
      <c r="F39" s="30">
        <f t="shared" si="2"/>
        <v>0</v>
      </c>
    </row>
    <row r="40" spans="1:6" ht="52.5" x14ac:dyDescent="0.3">
      <c r="A40" s="36" t="s">
        <v>145</v>
      </c>
      <c r="B40" s="50" t="s">
        <v>138</v>
      </c>
      <c r="C40" s="57">
        <v>1055</v>
      </c>
      <c r="D40" s="53" t="s">
        <v>13</v>
      </c>
      <c r="E40" s="68"/>
      <c r="F40" s="30">
        <f t="shared" ref="F40" si="5">C40*E40</f>
        <v>0</v>
      </c>
    </row>
    <row r="41" spans="1:6" ht="39.75" x14ac:dyDescent="0.3">
      <c r="A41" s="36">
        <v>13</v>
      </c>
      <c r="B41" s="52" t="s">
        <v>40</v>
      </c>
      <c r="C41" s="57">
        <v>286</v>
      </c>
      <c r="D41" s="53" t="s">
        <v>13</v>
      </c>
      <c r="E41" s="68"/>
      <c r="F41" s="30">
        <f t="shared" ref="F41" si="6">C41*E41</f>
        <v>0</v>
      </c>
    </row>
    <row r="42" spans="1:6" ht="27" x14ac:dyDescent="0.3">
      <c r="A42" s="36">
        <v>14</v>
      </c>
      <c r="B42" s="52" t="s">
        <v>41</v>
      </c>
      <c r="C42" s="53"/>
      <c r="D42" s="53"/>
      <c r="E42" s="68"/>
      <c r="F42" s="30"/>
    </row>
    <row r="43" spans="1:6" ht="51" x14ac:dyDescent="0.3">
      <c r="A43" s="36" t="s">
        <v>55</v>
      </c>
      <c r="B43" s="47" t="s">
        <v>36</v>
      </c>
      <c r="C43" s="57">
        <v>40</v>
      </c>
      <c r="D43" s="53" t="s">
        <v>13</v>
      </c>
      <c r="E43" s="68"/>
      <c r="F43" s="30">
        <f t="shared" ref="F43" si="7">C43*E43</f>
        <v>0</v>
      </c>
    </row>
    <row r="44" spans="1:6" ht="63.75" x14ac:dyDescent="0.3">
      <c r="A44" s="36" t="s">
        <v>56</v>
      </c>
      <c r="B44" s="47" t="s">
        <v>47</v>
      </c>
      <c r="C44" s="57">
        <v>175</v>
      </c>
      <c r="D44" s="39" t="s">
        <v>21</v>
      </c>
      <c r="E44" s="67"/>
      <c r="F44" s="30">
        <f>C44*E44</f>
        <v>0</v>
      </c>
    </row>
    <row r="45" spans="1:6" ht="39" thickBot="1" x14ac:dyDescent="0.35">
      <c r="A45" s="36" t="s">
        <v>57</v>
      </c>
      <c r="B45" s="47" t="s">
        <v>42</v>
      </c>
      <c r="C45" s="57">
        <v>175</v>
      </c>
      <c r="D45" s="39" t="s">
        <v>21</v>
      </c>
      <c r="E45" s="67"/>
      <c r="F45" s="30">
        <f>C45*E45</f>
        <v>0</v>
      </c>
    </row>
    <row r="46" spans="1:6" ht="17.25" thickBot="1" x14ac:dyDescent="0.35">
      <c r="A46" s="36"/>
      <c r="B46" s="44" t="str">
        <f>CONCATENATE(" ",B20," - SKUPAJ:")</f>
        <v xml:space="preserve"> Zgornji ustroj - SKUPAJ:</v>
      </c>
      <c r="C46" s="58"/>
      <c r="D46" s="58"/>
      <c r="E46" s="59"/>
      <c r="F46" s="46">
        <f>SUM(F22:F45)</f>
        <v>0</v>
      </c>
    </row>
    <row r="47" spans="1:6" x14ac:dyDescent="0.3">
      <c r="A47" s="36"/>
      <c r="C47" s="33"/>
      <c r="D47" s="33"/>
      <c r="E47" s="48"/>
      <c r="F47" s="48"/>
    </row>
    <row r="48" spans="1:6" ht="17.25" thickBot="1" x14ac:dyDescent="0.35">
      <c r="A48" s="5" t="s">
        <v>58</v>
      </c>
      <c r="B48" s="6" t="s">
        <v>18</v>
      </c>
      <c r="C48" s="33"/>
      <c r="D48" s="33"/>
      <c r="E48" s="49"/>
      <c r="F48" s="48"/>
    </row>
    <row r="49" spans="1:6" ht="17.25" thickBot="1" x14ac:dyDescent="0.35">
      <c r="A49" s="31"/>
      <c r="B49" s="32"/>
      <c r="C49" s="34" t="s">
        <v>102</v>
      </c>
      <c r="D49" s="34" t="s">
        <v>101</v>
      </c>
      <c r="E49" s="35" t="s">
        <v>147</v>
      </c>
      <c r="F49" s="35" t="s">
        <v>104</v>
      </c>
    </row>
    <row r="50" spans="1:6" ht="27" x14ac:dyDescent="0.3">
      <c r="A50" s="36" t="s">
        <v>1</v>
      </c>
      <c r="B50" s="60" t="s">
        <v>19</v>
      </c>
      <c r="C50" s="211">
        <v>3700</v>
      </c>
      <c r="D50" s="56" t="s">
        <v>12</v>
      </c>
      <c r="E50" s="69"/>
      <c r="F50" s="30">
        <f>C50*E50</f>
        <v>0</v>
      </c>
    </row>
    <row r="51" spans="1:6" x14ac:dyDescent="0.3">
      <c r="A51" s="36" t="s">
        <v>2</v>
      </c>
      <c r="B51" s="53" t="s">
        <v>20</v>
      </c>
      <c r="C51" s="51">
        <v>1500</v>
      </c>
      <c r="D51" s="61" t="s">
        <v>21</v>
      </c>
      <c r="E51" s="68"/>
      <c r="F51" s="30">
        <f>C51*E51</f>
        <v>0</v>
      </c>
    </row>
    <row r="52" spans="1:6" x14ac:dyDescent="0.3">
      <c r="A52" s="36" t="s">
        <v>3</v>
      </c>
      <c r="B52" s="53" t="s">
        <v>38</v>
      </c>
      <c r="C52" s="57">
        <v>1235</v>
      </c>
      <c r="D52" s="56" t="s">
        <v>12</v>
      </c>
      <c r="E52" s="68"/>
      <c r="F52" s="30">
        <f t="shared" ref="F52:F53" si="8">C52*E52</f>
        <v>0</v>
      </c>
    </row>
    <row r="53" spans="1:6" x14ac:dyDescent="0.3">
      <c r="A53" s="36" t="s">
        <v>4</v>
      </c>
      <c r="B53" s="53" t="s">
        <v>39</v>
      </c>
      <c r="C53" s="51">
        <v>400</v>
      </c>
      <c r="D53" s="56" t="s">
        <v>12</v>
      </c>
      <c r="E53" s="68"/>
      <c r="F53" s="30">
        <f t="shared" si="8"/>
        <v>0</v>
      </c>
    </row>
    <row r="54" spans="1:6" ht="35.25" customHeight="1" thickBot="1" x14ac:dyDescent="0.35">
      <c r="A54" s="36" t="s">
        <v>5</v>
      </c>
      <c r="B54" s="62" t="s">
        <v>44</v>
      </c>
      <c r="C54" s="51">
        <v>380</v>
      </c>
      <c r="D54" s="63" t="s">
        <v>13</v>
      </c>
      <c r="E54" s="68"/>
      <c r="F54" s="30">
        <f t="shared" ref="F54" si="9">C54*E54</f>
        <v>0</v>
      </c>
    </row>
    <row r="55" spans="1:6" ht="17.25" thickBot="1" x14ac:dyDescent="0.35">
      <c r="A55" s="36"/>
      <c r="B55" s="44" t="str">
        <f>CONCATENATE(" ",B48," - SKUPAJ:")</f>
        <v xml:space="preserve"> Spodnji ustroj, odvodnja ter ostala dela - SKUPAJ:</v>
      </c>
      <c r="C55" s="58"/>
      <c r="D55" s="58"/>
      <c r="E55" s="64"/>
      <c r="F55" s="46">
        <f>SUM(F50:F54)</f>
        <v>0</v>
      </c>
    </row>
    <row r="56" spans="1:6" x14ac:dyDescent="0.3">
      <c r="A56" s="36"/>
      <c r="B56" s="33"/>
      <c r="C56" s="33"/>
      <c r="D56" s="33"/>
      <c r="E56" s="65"/>
      <c r="F56" s="66"/>
    </row>
    <row r="57" spans="1:6" x14ac:dyDescent="0.3">
      <c r="A57" s="36"/>
      <c r="B57" s="33"/>
      <c r="C57" s="33"/>
      <c r="D57" s="33"/>
      <c r="E57" s="65"/>
      <c r="F57" s="66"/>
    </row>
    <row r="58" spans="1:6" x14ac:dyDescent="0.3">
      <c r="B58" s="33"/>
      <c r="C58" s="33"/>
      <c r="D58" s="33"/>
      <c r="E58" s="65"/>
      <c r="F58" s="33"/>
    </row>
    <row r="59" spans="1:6" x14ac:dyDescent="0.3">
      <c r="B59" s="33"/>
      <c r="C59" s="33"/>
      <c r="D59" s="33"/>
      <c r="E59" s="65"/>
      <c r="F59" s="33"/>
    </row>
    <row r="60" spans="1:6" x14ac:dyDescent="0.3">
      <c r="B60" s="33"/>
      <c r="C60" s="33"/>
      <c r="D60" s="33"/>
      <c r="E60" s="65"/>
      <c r="F60" s="33"/>
    </row>
    <row r="61" spans="1:6" x14ac:dyDescent="0.3">
      <c r="B61" s="33"/>
      <c r="C61" s="33"/>
      <c r="D61" s="33"/>
      <c r="E61" s="65"/>
      <c r="F61" s="33"/>
    </row>
    <row r="62" spans="1:6" x14ac:dyDescent="0.3">
      <c r="B62" s="33"/>
      <c r="C62" s="33"/>
      <c r="D62" s="33"/>
      <c r="E62" s="65"/>
      <c r="F62" s="33"/>
    </row>
    <row r="63" spans="1:6" x14ac:dyDescent="0.3">
      <c r="B63" s="33"/>
      <c r="C63" s="33"/>
      <c r="D63" s="33"/>
      <c r="E63" s="65"/>
      <c r="F63" s="33"/>
    </row>
    <row r="64" spans="1:6" x14ac:dyDescent="0.3">
      <c r="B64" s="33"/>
      <c r="C64" s="33"/>
      <c r="D64" s="33"/>
      <c r="E64" s="65"/>
      <c r="F64" s="33"/>
    </row>
    <row r="65" spans="2:6" x14ac:dyDescent="0.3">
      <c r="B65" s="33"/>
      <c r="C65" s="33"/>
      <c r="D65" s="33"/>
      <c r="E65" s="65"/>
      <c r="F65" s="33"/>
    </row>
    <row r="66" spans="2:6" x14ac:dyDescent="0.3">
      <c r="B66" s="33"/>
      <c r="C66" s="33"/>
      <c r="D66" s="33"/>
      <c r="E66" s="65"/>
      <c r="F66" s="33"/>
    </row>
    <row r="67" spans="2:6" x14ac:dyDescent="0.3">
      <c r="B67" s="33"/>
      <c r="C67" s="33"/>
      <c r="D67" s="33"/>
      <c r="E67" s="65"/>
      <c r="F67" s="33"/>
    </row>
    <row r="68" spans="2:6" x14ac:dyDescent="0.3">
      <c r="B68" s="33"/>
      <c r="C68" s="33"/>
      <c r="D68" s="33"/>
      <c r="E68" s="65"/>
      <c r="F68" s="33"/>
    </row>
    <row r="69" spans="2:6" x14ac:dyDescent="0.3">
      <c r="B69" s="33"/>
      <c r="C69" s="33"/>
      <c r="D69" s="33"/>
      <c r="E69" s="65"/>
      <c r="F69" s="33"/>
    </row>
    <row r="70" spans="2:6" x14ac:dyDescent="0.3">
      <c r="B70" s="33"/>
      <c r="C70" s="33"/>
      <c r="D70" s="33"/>
      <c r="E70" s="65"/>
      <c r="F70" s="33"/>
    </row>
    <row r="71" spans="2:6" x14ac:dyDescent="0.3">
      <c r="B71" s="33"/>
      <c r="C71" s="33"/>
      <c r="D71" s="33"/>
      <c r="E71" s="65"/>
      <c r="F71" s="33"/>
    </row>
    <row r="72" spans="2:6" x14ac:dyDescent="0.3">
      <c r="B72" s="33"/>
      <c r="C72" s="33"/>
      <c r="D72" s="33"/>
      <c r="E72" s="65"/>
      <c r="F72" s="33"/>
    </row>
    <row r="73" spans="2:6" x14ac:dyDescent="0.3">
      <c r="B73" s="33"/>
      <c r="C73" s="33"/>
      <c r="D73" s="33"/>
      <c r="E73" s="65"/>
      <c r="F73" s="33"/>
    </row>
    <row r="74" spans="2:6" x14ac:dyDescent="0.3">
      <c r="B74" s="33"/>
      <c r="C74" s="33"/>
      <c r="D74" s="33"/>
      <c r="E74" s="65"/>
      <c r="F74" s="33"/>
    </row>
    <row r="75" spans="2:6" x14ac:dyDescent="0.3">
      <c r="B75" s="33"/>
      <c r="C75" s="33"/>
      <c r="D75" s="33"/>
      <c r="E75" s="65"/>
      <c r="F75" s="33"/>
    </row>
    <row r="76" spans="2:6" x14ac:dyDescent="0.3">
      <c r="B76" s="33"/>
      <c r="C76" s="33"/>
      <c r="D76" s="33"/>
      <c r="E76" s="65"/>
      <c r="F76" s="33"/>
    </row>
    <row r="77" spans="2:6" x14ac:dyDescent="0.3">
      <c r="B77" s="33"/>
      <c r="C77" s="33"/>
      <c r="D77" s="33"/>
      <c r="E77" s="65"/>
      <c r="F77" s="33"/>
    </row>
    <row r="78" spans="2:6" x14ac:dyDescent="0.3">
      <c r="B78" s="33"/>
      <c r="C78" s="33"/>
      <c r="D78" s="33"/>
      <c r="E78" s="65"/>
      <c r="F78" s="33"/>
    </row>
    <row r="79" spans="2:6" x14ac:dyDescent="0.3">
      <c r="B79" s="33"/>
      <c r="C79" s="33"/>
      <c r="D79" s="33"/>
      <c r="E79" s="65"/>
      <c r="F79" s="33"/>
    </row>
    <row r="80" spans="2:6" x14ac:dyDescent="0.3">
      <c r="B80" s="33"/>
      <c r="C80" s="33"/>
      <c r="D80" s="33"/>
      <c r="E80" s="65"/>
      <c r="F80" s="33"/>
    </row>
    <row r="81" spans="2:6" x14ac:dyDescent="0.3">
      <c r="B81" s="33"/>
      <c r="C81" s="33"/>
      <c r="D81" s="33"/>
      <c r="E81" s="65"/>
      <c r="F81" s="33"/>
    </row>
    <row r="82" spans="2:6" x14ac:dyDescent="0.3">
      <c r="B82" s="33"/>
      <c r="C82" s="33"/>
      <c r="D82" s="33"/>
      <c r="E82" s="65"/>
      <c r="F82" s="33"/>
    </row>
    <row r="83" spans="2:6" x14ac:dyDescent="0.3">
      <c r="B83" s="33"/>
      <c r="C83" s="33"/>
      <c r="D83" s="33"/>
      <c r="E83" s="65"/>
      <c r="F83" s="33"/>
    </row>
    <row r="84" spans="2:6" x14ac:dyDescent="0.3">
      <c r="B84" s="33"/>
      <c r="C84" s="33"/>
      <c r="D84" s="33"/>
      <c r="E84" s="65"/>
      <c r="F84" s="33"/>
    </row>
    <row r="85" spans="2:6" x14ac:dyDescent="0.3">
      <c r="B85" s="33"/>
      <c r="C85" s="33"/>
      <c r="D85" s="33"/>
      <c r="E85" s="65"/>
      <c r="F85" s="33"/>
    </row>
    <row r="86" spans="2:6" x14ac:dyDescent="0.3">
      <c r="B86" s="33"/>
      <c r="C86" s="33"/>
      <c r="D86" s="33"/>
      <c r="E86" s="65"/>
      <c r="F86" s="33"/>
    </row>
    <row r="87" spans="2:6" x14ac:dyDescent="0.3">
      <c r="B87" s="33"/>
      <c r="C87" s="33"/>
      <c r="D87" s="33"/>
      <c r="E87" s="65"/>
      <c r="F87" s="33"/>
    </row>
    <row r="88" spans="2:6" x14ac:dyDescent="0.3">
      <c r="B88" s="33"/>
      <c r="C88" s="33"/>
      <c r="D88" s="33"/>
      <c r="E88" s="65"/>
      <c r="F88" s="33"/>
    </row>
    <row r="89" spans="2:6" x14ac:dyDescent="0.3">
      <c r="B89" s="33"/>
      <c r="C89" s="33"/>
      <c r="D89" s="33"/>
      <c r="E89" s="65"/>
      <c r="F89" s="33"/>
    </row>
    <row r="90" spans="2:6" x14ac:dyDescent="0.3">
      <c r="B90" s="33"/>
      <c r="C90" s="33"/>
      <c r="D90" s="33"/>
      <c r="E90" s="65"/>
      <c r="F90" s="33"/>
    </row>
  </sheetData>
  <sheetProtection password="DD5D" sheet="1" objects="1" scenarios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26"/>
  <sheetViews>
    <sheetView zoomScaleNormal="100" workbookViewId="0">
      <selection activeCell="E48" sqref="E48"/>
    </sheetView>
  </sheetViews>
  <sheetFormatPr defaultRowHeight="16.5" x14ac:dyDescent="0.3"/>
  <cols>
    <col min="1" max="1" width="9.140625" style="75"/>
    <col min="2" max="2" width="42.85546875" style="75" customWidth="1"/>
    <col min="3" max="3" width="6.140625" style="75" bestFit="1" customWidth="1"/>
    <col min="4" max="4" width="9.140625" style="75"/>
    <col min="5" max="5" width="10.28515625" style="75" customWidth="1"/>
    <col min="6" max="6" width="12.7109375" style="75" bestFit="1" customWidth="1"/>
    <col min="7" max="7" width="9.140625" style="70"/>
    <col min="8" max="16384" width="9.140625" style="2"/>
  </cols>
  <sheetData>
    <row r="1" spans="1:6" ht="17.25" thickBot="1" x14ac:dyDescent="0.35">
      <c r="A1" s="74" t="s">
        <v>133</v>
      </c>
    </row>
    <row r="2" spans="1:6" ht="17.25" thickBot="1" x14ac:dyDescent="0.35">
      <c r="A2" s="76"/>
      <c r="B2" s="77"/>
      <c r="C2" s="78" t="s">
        <v>101</v>
      </c>
      <c r="D2" s="78" t="s">
        <v>102</v>
      </c>
      <c r="E2" s="79" t="s">
        <v>147</v>
      </c>
      <c r="F2" s="79" t="s">
        <v>104</v>
      </c>
    </row>
    <row r="3" spans="1:6" x14ac:dyDescent="0.3">
      <c r="A3" s="80" t="s">
        <v>1</v>
      </c>
      <c r="B3" s="81" t="s">
        <v>59</v>
      </c>
      <c r="C3" s="82"/>
      <c r="D3" s="83"/>
      <c r="E3" s="84"/>
      <c r="F3" s="84"/>
    </row>
    <row r="4" spans="1:6" ht="25.5" x14ac:dyDescent="0.3">
      <c r="A4" s="80"/>
      <c r="B4" s="81" t="s">
        <v>60</v>
      </c>
      <c r="C4" s="85"/>
      <c r="D4" s="86"/>
      <c r="E4" s="87"/>
      <c r="F4" s="88"/>
    </row>
    <row r="5" spans="1:6" x14ac:dyDescent="0.3">
      <c r="A5" s="80"/>
      <c r="B5" s="89" t="s">
        <v>61</v>
      </c>
      <c r="C5" s="82"/>
      <c r="D5" s="83"/>
      <c r="E5" s="84"/>
      <c r="F5" s="84"/>
    </row>
    <row r="6" spans="1:6" x14ac:dyDescent="0.3">
      <c r="A6" s="80"/>
      <c r="B6" s="90" t="s">
        <v>62</v>
      </c>
      <c r="C6" s="91" t="s">
        <v>13</v>
      </c>
      <c r="D6" s="92">
        <f>2*1</f>
        <v>2</v>
      </c>
      <c r="E6" s="93"/>
      <c r="F6" s="94"/>
    </row>
    <row r="7" spans="1:6" ht="27" x14ac:dyDescent="0.3">
      <c r="A7" s="80"/>
      <c r="B7" s="90" t="s">
        <v>63</v>
      </c>
      <c r="C7" s="91" t="s">
        <v>64</v>
      </c>
      <c r="D7" s="92">
        <f>1.15*0.12</f>
        <v>0.13799999999999998</v>
      </c>
      <c r="E7" s="93"/>
      <c r="F7" s="94"/>
    </row>
    <row r="8" spans="1:6" ht="25.5" x14ac:dyDescent="0.3">
      <c r="A8" s="80"/>
      <c r="B8" s="81" t="s">
        <v>65</v>
      </c>
      <c r="C8" s="91" t="s">
        <v>64</v>
      </c>
      <c r="D8" s="92">
        <f>1.3*1.15</f>
        <v>1.4949999999999999</v>
      </c>
      <c r="E8" s="95"/>
      <c r="F8" s="95"/>
    </row>
    <row r="9" spans="1:6" ht="25.5" x14ac:dyDescent="0.3">
      <c r="A9" s="80"/>
      <c r="B9" s="96" t="s">
        <v>66</v>
      </c>
      <c r="C9" s="91" t="s">
        <v>67</v>
      </c>
      <c r="D9" s="92">
        <v>1</v>
      </c>
      <c r="E9" s="95"/>
      <c r="F9" s="95"/>
    </row>
    <row r="10" spans="1:6" x14ac:dyDescent="0.3">
      <c r="A10" s="80"/>
      <c r="B10" s="90" t="s">
        <v>68</v>
      </c>
      <c r="C10" s="91" t="s">
        <v>67</v>
      </c>
      <c r="D10" s="92">
        <v>5</v>
      </c>
      <c r="E10" s="97"/>
      <c r="F10" s="95"/>
    </row>
    <row r="11" spans="1:6" ht="27" x14ac:dyDescent="0.3">
      <c r="A11" s="80"/>
      <c r="B11" s="90" t="s">
        <v>69</v>
      </c>
      <c r="C11" s="91" t="s">
        <v>64</v>
      </c>
      <c r="D11" s="92">
        <f>+D8</f>
        <v>1.4949999999999999</v>
      </c>
      <c r="E11" s="95"/>
      <c r="F11" s="95"/>
    </row>
    <row r="12" spans="1:6" ht="27" x14ac:dyDescent="0.3">
      <c r="A12" s="80"/>
      <c r="B12" s="90" t="s">
        <v>70</v>
      </c>
      <c r="C12" s="91" t="s">
        <v>64</v>
      </c>
      <c r="D12" s="92">
        <f>1.15*0.15</f>
        <v>0.17249999999999999</v>
      </c>
      <c r="E12" s="95"/>
      <c r="F12" s="95"/>
    </row>
    <row r="13" spans="1:6" ht="25.5" x14ac:dyDescent="0.3">
      <c r="A13" s="80"/>
      <c r="B13" s="71" t="s">
        <v>148</v>
      </c>
      <c r="C13" s="82" t="s">
        <v>71</v>
      </c>
      <c r="D13" s="98">
        <v>1</v>
      </c>
      <c r="E13" s="95"/>
      <c r="F13" s="95"/>
    </row>
    <row r="14" spans="1:6" x14ac:dyDescent="0.3">
      <c r="A14" s="80"/>
      <c r="B14" s="90" t="s">
        <v>72</v>
      </c>
      <c r="C14" s="91" t="s">
        <v>64</v>
      </c>
      <c r="D14" s="92">
        <f>1.15*0.3</f>
        <v>0.34499999999999997</v>
      </c>
      <c r="E14" s="95"/>
      <c r="F14" s="95"/>
    </row>
    <row r="15" spans="1:6" ht="25.5" x14ac:dyDescent="0.3">
      <c r="A15" s="80"/>
      <c r="B15" s="71" t="s">
        <v>73</v>
      </c>
      <c r="C15" s="82" t="s">
        <v>13</v>
      </c>
      <c r="D15" s="98">
        <v>1</v>
      </c>
      <c r="E15" s="95"/>
      <c r="F15" s="95"/>
    </row>
    <row r="16" spans="1:6" ht="65.25" x14ac:dyDescent="0.3">
      <c r="A16" s="80"/>
      <c r="B16" s="90" t="s">
        <v>74</v>
      </c>
      <c r="C16" s="91" t="s">
        <v>64</v>
      </c>
      <c r="D16" s="92">
        <f>D8-D14</f>
        <v>1.1499999999999999</v>
      </c>
      <c r="E16" s="95"/>
      <c r="F16" s="95"/>
    </row>
    <row r="17" spans="1:6" ht="38.25" x14ac:dyDescent="0.3">
      <c r="A17" s="80"/>
      <c r="B17" s="71" t="s">
        <v>75</v>
      </c>
      <c r="C17" s="91" t="s">
        <v>67</v>
      </c>
      <c r="D17" s="92">
        <v>1.5</v>
      </c>
      <c r="E17" s="95"/>
      <c r="F17" s="95"/>
    </row>
    <row r="18" spans="1:6" ht="25.5" x14ac:dyDescent="0.3">
      <c r="A18" s="80"/>
      <c r="B18" s="71" t="s">
        <v>76</v>
      </c>
      <c r="C18" s="91" t="s">
        <v>67</v>
      </c>
      <c r="D18" s="92">
        <v>1.5</v>
      </c>
      <c r="E18" s="95"/>
      <c r="F18" s="95"/>
    </row>
    <row r="19" spans="1:6" x14ac:dyDescent="0.3">
      <c r="A19" s="80"/>
      <c r="B19" s="71" t="s">
        <v>77</v>
      </c>
      <c r="C19" s="91" t="s">
        <v>13</v>
      </c>
      <c r="D19" s="92">
        <v>1</v>
      </c>
      <c r="E19" s="95"/>
      <c r="F19" s="95"/>
    </row>
    <row r="20" spans="1:6" x14ac:dyDescent="0.3">
      <c r="A20" s="80"/>
      <c r="B20" s="99" t="s">
        <v>78</v>
      </c>
      <c r="C20" s="100" t="s">
        <v>13</v>
      </c>
      <c r="D20" s="101">
        <v>229</v>
      </c>
      <c r="E20" s="137"/>
      <c r="F20" s="103">
        <f>E20*D20</f>
        <v>0</v>
      </c>
    </row>
    <row r="21" spans="1:6" x14ac:dyDescent="0.3">
      <c r="A21" s="80"/>
      <c r="B21" s="104"/>
      <c r="C21" s="85"/>
      <c r="D21" s="86"/>
      <c r="E21" s="105"/>
      <c r="F21" s="106"/>
    </row>
    <row r="22" spans="1:6" ht="38.25" x14ac:dyDescent="0.3">
      <c r="A22" s="80">
        <v>2</v>
      </c>
      <c r="B22" s="89" t="s">
        <v>149</v>
      </c>
      <c r="C22" s="85"/>
      <c r="D22" s="86"/>
      <c r="E22" s="105"/>
      <c r="F22" s="106"/>
    </row>
    <row r="23" spans="1:6" x14ac:dyDescent="0.3">
      <c r="A23" s="80" t="s">
        <v>166</v>
      </c>
      <c r="B23" s="81" t="s">
        <v>150</v>
      </c>
      <c r="C23" s="107" t="s">
        <v>13</v>
      </c>
      <c r="D23" s="108">
        <v>10</v>
      </c>
      <c r="E23" s="138"/>
      <c r="F23" s="105">
        <f>D23*E23</f>
        <v>0</v>
      </c>
    </row>
    <row r="24" spans="1:6" x14ac:dyDescent="0.3">
      <c r="A24" s="80" t="s">
        <v>167</v>
      </c>
      <c r="B24" s="81" t="s">
        <v>79</v>
      </c>
      <c r="C24" s="107" t="s">
        <v>13</v>
      </c>
      <c r="D24" s="108">
        <f>4*D20</f>
        <v>916</v>
      </c>
      <c r="E24" s="138"/>
      <c r="F24" s="105">
        <f>D24*E24</f>
        <v>0</v>
      </c>
    </row>
    <row r="25" spans="1:6" x14ac:dyDescent="0.3">
      <c r="A25" s="80" t="s">
        <v>168</v>
      </c>
      <c r="B25" s="81" t="s">
        <v>151</v>
      </c>
      <c r="C25" s="107" t="s">
        <v>13</v>
      </c>
      <c r="D25" s="108">
        <f>1*D20</f>
        <v>229</v>
      </c>
      <c r="E25" s="138"/>
      <c r="F25" s="105">
        <f>D25*E25</f>
        <v>0</v>
      </c>
    </row>
    <row r="26" spans="1:6" x14ac:dyDescent="0.3">
      <c r="A26" s="80"/>
      <c r="B26" s="77"/>
      <c r="C26" s="109"/>
      <c r="D26" s="110"/>
      <c r="E26" s="111"/>
      <c r="F26" s="111"/>
    </row>
    <row r="27" spans="1:6" ht="109.5" customHeight="1" x14ac:dyDescent="0.3">
      <c r="A27" s="80">
        <v>3</v>
      </c>
      <c r="B27" s="112" t="s">
        <v>163</v>
      </c>
      <c r="C27" s="113"/>
      <c r="D27" s="114"/>
      <c r="E27" s="115"/>
      <c r="F27" s="115"/>
    </row>
    <row r="28" spans="1:6" x14ac:dyDescent="0.3">
      <c r="A28" s="80"/>
      <c r="B28" s="116" t="s">
        <v>62</v>
      </c>
      <c r="C28" s="117" t="s">
        <v>13</v>
      </c>
      <c r="D28" s="117">
        <v>14</v>
      </c>
      <c r="E28" s="118"/>
      <c r="F28" s="118"/>
    </row>
    <row r="29" spans="1:6" ht="27" x14ac:dyDescent="0.3">
      <c r="A29" s="80"/>
      <c r="B29" s="116" t="s">
        <v>63</v>
      </c>
      <c r="C29" s="117" t="s">
        <v>64</v>
      </c>
      <c r="D29" s="119">
        <v>1.47</v>
      </c>
      <c r="E29" s="118"/>
      <c r="F29" s="118"/>
    </row>
    <row r="30" spans="1:6" ht="27" x14ac:dyDescent="0.3">
      <c r="A30" s="80"/>
      <c r="B30" s="116" t="s">
        <v>80</v>
      </c>
      <c r="C30" s="117" t="s">
        <v>64</v>
      </c>
      <c r="D30" s="117">
        <v>56.784000000000006</v>
      </c>
      <c r="E30" s="118"/>
      <c r="F30" s="118"/>
    </row>
    <row r="31" spans="1:6" x14ac:dyDescent="0.3">
      <c r="A31" s="80"/>
      <c r="B31" s="116" t="s">
        <v>81</v>
      </c>
      <c r="C31" s="117" t="s">
        <v>67</v>
      </c>
      <c r="D31" s="117">
        <v>9.6100000000000012</v>
      </c>
      <c r="E31" s="118"/>
      <c r="F31" s="118"/>
    </row>
    <row r="32" spans="1:6" x14ac:dyDescent="0.3">
      <c r="A32" s="80"/>
      <c r="B32" s="116" t="s">
        <v>68</v>
      </c>
      <c r="C32" s="117" t="s">
        <v>67</v>
      </c>
      <c r="D32" s="117">
        <v>15.810000000000002</v>
      </c>
      <c r="E32" s="118"/>
      <c r="F32" s="118"/>
    </row>
    <row r="33" spans="1:6" x14ac:dyDescent="0.3">
      <c r="A33" s="80"/>
      <c r="B33" s="116" t="s">
        <v>82</v>
      </c>
      <c r="C33" s="117" t="s">
        <v>64</v>
      </c>
      <c r="D33" s="117">
        <v>4.8050000000000006</v>
      </c>
      <c r="E33" s="118"/>
      <c r="F33" s="118"/>
    </row>
    <row r="34" spans="1:6" ht="27" x14ac:dyDescent="0.3">
      <c r="A34" s="80"/>
      <c r="B34" s="116" t="s">
        <v>83</v>
      </c>
      <c r="C34" s="117" t="s">
        <v>64</v>
      </c>
      <c r="D34" s="117">
        <v>0.44100000000000006</v>
      </c>
      <c r="E34" s="118"/>
      <c r="F34" s="118"/>
    </row>
    <row r="35" spans="1:6" ht="27" x14ac:dyDescent="0.3">
      <c r="A35" s="80"/>
      <c r="B35" s="116" t="s">
        <v>84</v>
      </c>
      <c r="C35" s="117" t="s">
        <v>64</v>
      </c>
      <c r="D35" s="117">
        <v>3.7369999999999997</v>
      </c>
      <c r="E35" s="118"/>
      <c r="F35" s="118"/>
    </row>
    <row r="36" spans="1:6" x14ac:dyDescent="0.3">
      <c r="A36" s="80"/>
      <c r="B36" s="116" t="s">
        <v>85</v>
      </c>
      <c r="C36" s="117" t="s">
        <v>67</v>
      </c>
      <c r="D36" s="117">
        <v>24.2</v>
      </c>
      <c r="E36" s="118"/>
      <c r="F36" s="118"/>
    </row>
    <row r="37" spans="1:6" x14ac:dyDescent="0.3">
      <c r="A37" s="80"/>
      <c r="B37" s="116" t="s">
        <v>136</v>
      </c>
      <c r="C37" s="117" t="s">
        <v>67</v>
      </c>
      <c r="D37" s="117">
        <v>2.25</v>
      </c>
      <c r="E37" s="118"/>
      <c r="F37" s="118"/>
    </row>
    <row r="38" spans="1:6" x14ac:dyDescent="0.3">
      <c r="A38" s="80"/>
      <c r="B38" s="116" t="s">
        <v>86</v>
      </c>
      <c r="C38" s="117" t="s">
        <v>87</v>
      </c>
      <c r="D38" s="117">
        <v>10</v>
      </c>
      <c r="E38" s="118"/>
      <c r="F38" s="118"/>
    </row>
    <row r="39" spans="1:6" ht="27" x14ac:dyDescent="0.3">
      <c r="A39" s="80"/>
      <c r="B39" s="116" t="s">
        <v>88</v>
      </c>
      <c r="C39" s="117" t="s">
        <v>89</v>
      </c>
      <c r="D39" s="117">
        <v>1115</v>
      </c>
      <c r="E39" s="118"/>
      <c r="F39" s="118"/>
    </row>
    <row r="40" spans="1:6" ht="27" x14ac:dyDescent="0.3">
      <c r="A40" s="80"/>
      <c r="B40" s="116" t="s">
        <v>137</v>
      </c>
      <c r="C40" s="117" t="s">
        <v>17</v>
      </c>
      <c r="D40" s="117">
        <v>1</v>
      </c>
      <c r="E40" s="118"/>
      <c r="F40" s="118"/>
    </row>
    <row r="41" spans="1:6" ht="39.75" x14ac:dyDescent="0.3">
      <c r="A41" s="80"/>
      <c r="B41" s="116" t="s">
        <v>90</v>
      </c>
      <c r="C41" s="117" t="s">
        <v>64</v>
      </c>
      <c r="D41" s="117">
        <v>49.123000000000005</v>
      </c>
      <c r="E41" s="118"/>
      <c r="F41" s="118"/>
    </row>
    <row r="42" spans="1:6" ht="27" x14ac:dyDescent="0.3">
      <c r="A42" s="80"/>
      <c r="B42" s="116" t="s">
        <v>69</v>
      </c>
      <c r="C42" s="117" t="s">
        <v>64</v>
      </c>
      <c r="D42" s="117">
        <v>7.6610000000000014</v>
      </c>
      <c r="E42" s="118"/>
      <c r="F42" s="118"/>
    </row>
    <row r="43" spans="1:6" ht="38.25" x14ac:dyDescent="0.3">
      <c r="A43" s="80"/>
      <c r="B43" s="72" t="s">
        <v>91</v>
      </c>
      <c r="C43" s="117" t="s">
        <v>67</v>
      </c>
      <c r="D43" s="117">
        <v>12.25</v>
      </c>
      <c r="E43" s="118"/>
      <c r="F43" s="118"/>
    </row>
    <row r="44" spans="1:6" ht="25.5" x14ac:dyDescent="0.3">
      <c r="A44" s="80"/>
      <c r="B44" s="72" t="s">
        <v>92</v>
      </c>
      <c r="C44" s="117" t="s">
        <v>67</v>
      </c>
      <c r="D44" s="117">
        <v>12.25</v>
      </c>
      <c r="E44" s="118"/>
      <c r="F44" s="118"/>
    </row>
    <row r="45" spans="1:6" x14ac:dyDescent="0.3">
      <c r="A45" s="80"/>
      <c r="B45" s="73" t="s">
        <v>77</v>
      </c>
      <c r="C45" s="117" t="s">
        <v>13</v>
      </c>
      <c r="D45" s="117">
        <v>8</v>
      </c>
      <c r="E45" s="118"/>
      <c r="F45" s="118"/>
    </row>
    <row r="46" spans="1:6" x14ac:dyDescent="0.3">
      <c r="A46" s="80"/>
      <c r="B46" s="99" t="s">
        <v>93</v>
      </c>
      <c r="C46" s="100" t="s">
        <v>94</v>
      </c>
      <c r="D46" s="101">
        <v>5</v>
      </c>
      <c r="E46" s="137"/>
      <c r="F46" s="103">
        <f>D46*E46</f>
        <v>0</v>
      </c>
    </row>
    <row r="47" spans="1:6" x14ac:dyDescent="0.3">
      <c r="A47" s="80"/>
      <c r="B47" s="120"/>
      <c r="C47" s="121"/>
      <c r="D47" s="122"/>
      <c r="E47" s="123"/>
      <c r="F47" s="105"/>
    </row>
    <row r="48" spans="1:6" ht="93" customHeight="1" x14ac:dyDescent="0.3">
      <c r="A48" s="80">
        <v>4</v>
      </c>
      <c r="B48" s="112" t="s">
        <v>164</v>
      </c>
      <c r="C48" s="113"/>
      <c r="D48" s="114"/>
      <c r="E48" s="115"/>
      <c r="F48" s="115"/>
    </row>
    <row r="49" spans="1:6" x14ac:dyDescent="0.3">
      <c r="A49" s="80"/>
      <c r="B49" s="116" t="s">
        <v>62</v>
      </c>
      <c r="C49" s="117" t="s">
        <v>13</v>
      </c>
      <c r="D49" s="117">
        <f>2.46*2.46</f>
        <v>6.0515999999999996</v>
      </c>
      <c r="E49" s="118"/>
      <c r="F49" s="118"/>
    </row>
    <row r="50" spans="1:6" ht="27" x14ac:dyDescent="0.3">
      <c r="A50" s="80"/>
      <c r="B50" s="116" t="s">
        <v>63</v>
      </c>
      <c r="C50" s="117" t="s">
        <v>64</v>
      </c>
      <c r="D50" s="124">
        <f>D49*0.12</f>
        <v>0.72619199999999995</v>
      </c>
      <c r="E50" s="118"/>
      <c r="F50" s="118"/>
    </row>
    <row r="51" spans="1:6" ht="27" x14ac:dyDescent="0.3">
      <c r="A51" s="80"/>
      <c r="B51" s="116" t="s">
        <v>152</v>
      </c>
      <c r="C51" s="117" t="s">
        <v>64</v>
      </c>
      <c r="D51" s="117">
        <f>0.5*1*(1.8*1.8+2.46*2.46)+1.8*1.8*0.5</f>
        <v>6.2657999999999996</v>
      </c>
      <c r="E51" s="118"/>
      <c r="F51" s="118"/>
    </row>
    <row r="52" spans="1:6" x14ac:dyDescent="0.3">
      <c r="A52" s="80"/>
      <c r="B52" s="116" t="s">
        <v>153</v>
      </c>
      <c r="C52" s="117" t="s">
        <v>67</v>
      </c>
      <c r="D52" s="117">
        <f>1.8*1.8</f>
        <v>3.24</v>
      </c>
      <c r="E52" s="118"/>
      <c r="F52" s="118"/>
    </row>
    <row r="53" spans="1:6" x14ac:dyDescent="0.3">
      <c r="A53" s="80"/>
      <c r="B53" s="116" t="s">
        <v>68</v>
      </c>
      <c r="C53" s="117" t="s">
        <v>67</v>
      </c>
      <c r="D53" s="117">
        <f>2.8*2.8</f>
        <v>7.839999999999999</v>
      </c>
      <c r="E53" s="118"/>
      <c r="F53" s="118"/>
    </row>
    <row r="54" spans="1:6" x14ac:dyDescent="0.3">
      <c r="A54" s="80"/>
      <c r="B54" s="116" t="s">
        <v>82</v>
      </c>
      <c r="C54" s="117" t="s">
        <v>64</v>
      </c>
      <c r="D54" s="117">
        <f>1.8*1.8*0.5</f>
        <v>1.62</v>
      </c>
      <c r="E54" s="118"/>
      <c r="F54" s="118"/>
    </row>
    <row r="55" spans="1:6" ht="27" x14ac:dyDescent="0.3">
      <c r="A55" s="80"/>
      <c r="B55" s="116" t="s">
        <v>154</v>
      </c>
      <c r="C55" s="117" t="s">
        <v>64</v>
      </c>
      <c r="D55" s="117">
        <f>1.5*1.5*0.1</f>
        <v>0.22500000000000001</v>
      </c>
      <c r="E55" s="118"/>
      <c r="F55" s="118"/>
    </row>
    <row r="56" spans="1:6" ht="27" x14ac:dyDescent="0.3">
      <c r="A56" s="80"/>
      <c r="B56" s="116" t="s">
        <v>155</v>
      </c>
      <c r="C56" s="117" t="s">
        <v>64</v>
      </c>
      <c r="D56" s="117">
        <f>1.3*1.3*0.9</f>
        <v>1.5210000000000001</v>
      </c>
      <c r="E56" s="118"/>
      <c r="F56" s="118"/>
    </row>
    <row r="57" spans="1:6" x14ac:dyDescent="0.3">
      <c r="A57" s="80"/>
      <c r="B57" s="116" t="s">
        <v>156</v>
      </c>
      <c r="C57" s="117" t="s">
        <v>67</v>
      </c>
      <c r="D57" s="117">
        <f>4*1.3*0.9</f>
        <v>4.6800000000000006</v>
      </c>
      <c r="E57" s="118"/>
      <c r="F57" s="118"/>
    </row>
    <row r="58" spans="1:6" ht="27" x14ac:dyDescent="0.3">
      <c r="A58" s="80"/>
      <c r="B58" s="116" t="s">
        <v>157</v>
      </c>
      <c r="C58" s="117" t="s">
        <v>89</v>
      </c>
      <c r="D58" s="117">
        <f>115+58.2</f>
        <v>173.2</v>
      </c>
      <c r="E58" s="118"/>
      <c r="F58" s="118"/>
    </row>
    <row r="59" spans="1:6" x14ac:dyDescent="0.3">
      <c r="A59" s="80"/>
      <c r="B59" s="116" t="s">
        <v>158</v>
      </c>
      <c r="C59" s="117" t="s">
        <v>13</v>
      </c>
      <c r="D59" s="117">
        <v>1.3</v>
      </c>
      <c r="E59" s="118"/>
      <c r="F59" s="118"/>
    </row>
    <row r="60" spans="1:6" ht="39.75" x14ac:dyDescent="0.3">
      <c r="A60" s="80"/>
      <c r="B60" s="116" t="s">
        <v>90</v>
      </c>
      <c r="C60" s="117" t="s">
        <v>64</v>
      </c>
      <c r="D60" s="117">
        <f>D51-D55-D56-2.46*2.46*0.12</f>
        <v>3.7936079999999999</v>
      </c>
      <c r="E60" s="118"/>
      <c r="F60" s="118"/>
    </row>
    <row r="61" spans="1:6" ht="27" x14ac:dyDescent="0.3">
      <c r="A61" s="80"/>
      <c r="B61" s="116" t="s">
        <v>69</v>
      </c>
      <c r="C61" s="117" t="s">
        <v>64</v>
      </c>
      <c r="D61" s="117">
        <f>D51-D60</f>
        <v>2.4721919999999997</v>
      </c>
      <c r="E61" s="118"/>
      <c r="F61" s="118"/>
    </row>
    <row r="62" spans="1:6" ht="38.25" x14ac:dyDescent="0.3">
      <c r="A62" s="80"/>
      <c r="B62" s="72" t="s">
        <v>91</v>
      </c>
      <c r="C62" s="117" t="s">
        <v>67</v>
      </c>
      <c r="D62" s="117">
        <f>2.46*2.46-1.3*1.3</f>
        <v>4.3615999999999993</v>
      </c>
      <c r="E62" s="118"/>
      <c r="F62" s="118"/>
    </row>
    <row r="63" spans="1:6" ht="25.5" x14ac:dyDescent="0.3">
      <c r="A63" s="80"/>
      <c r="B63" s="72" t="s">
        <v>92</v>
      </c>
      <c r="C63" s="117" t="s">
        <v>67</v>
      </c>
      <c r="D63" s="117">
        <f>D62</f>
        <v>4.3615999999999993</v>
      </c>
      <c r="E63" s="118"/>
      <c r="F63" s="118"/>
    </row>
    <row r="64" spans="1:6" x14ac:dyDescent="0.3">
      <c r="A64" s="80"/>
      <c r="B64" s="73" t="s">
        <v>77</v>
      </c>
      <c r="C64" s="117" t="s">
        <v>13</v>
      </c>
      <c r="D64" s="117">
        <v>1.2</v>
      </c>
      <c r="E64" s="118"/>
      <c r="F64" s="118"/>
    </row>
    <row r="65" spans="1:9" x14ac:dyDescent="0.3">
      <c r="A65" s="80"/>
      <c r="B65" s="99" t="s">
        <v>159</v>
      </c>
      <c r="C65" s="100" t="s">
        <v>94</v>
      </c>
      <c r="D65" s="101">
        <v>3</v>
      </c>
      <c r="E65" s="137"/>
      <c r="F65" s="103">
        <f>D65*E65</f>
        <v>0</v>
      </c>
    </row>
    <row r="66" spans="1:9" x14ac:dyDescent="0.3">
      <c r="A66" s="80"/>
      <c r="B66" s="120"/>
      <c r="C66" s="121"/>
      <c r="D66" s="122"/>
      <c r="E66" s="123"/>
      <c r="F66" s="105"/>
    </row>
    <row r="67" spans="1:9" ht="135.75" customHeight="1" x14ac:dyDescent="0.3">
      <c r="A67" s="80">
        <v>5</v>
      </c>
      <c r="B67" s="112" t="s">
        <v>165</v>
      </c>
      <c r="C67" s="113"/>
      <c r="D67" s="114"/>
      <c r="E67" s="115"/>
      <c r="F67" s="115"/>
    </row>
    <row r="68" spans="1:9" x14ac:dyDescent="0.3">
      <c r="A68" s="80"/>
      <c r="B68" s="116" t="s">
        <v>62</v>
      </c>
      <c r="C68" s="117" t="s">
        <v>13</v>
      </c>
      <c r="D68" s="117">
        <f>5.2*5.2</f>
        <v>27.040000000000003</v>
      </c>
      <c r="E68" s="118"/>
      <c r="F68" s="118"/>
    </row>
    <row r="69" spans="1:9" ht="27" x14ac:dyDescent="0.3">
      <c r="A69" s="80"/>
      <c r="B69" s="116" t="s">
        <v>63</v>
      </c>
      <c r="C69" s="117" t="s">
        <v>64</v>
      </c>
      <c r="D69" s="124">
        <f>D68*0.12</f>
        <v>3.2448000000000001</v>
      </c>
      <c r="E69" s="118"/>
      <c r="F69" s="118"/>
    </row>
    <row r="70" spans="1:9" ht="27" x14ac:dyDescent="0.3">
      <c r="A70" s="80"/>
      <c r="B70" s="116" t="s">
        <v>160</v>
      </c>
      <c r="C70" s="117" t="s">
        <v>64</v>
      </c>
      <c r="D70" s="117">
        <f>0.5*1.8*(4*4+5.2*5.2)</f>
        <v>38.736000000000004</v>
      </c>
      <c r="E70" s="118"/>
      <c r="F70" s="118"/>
    </row>
    <row r="71" spans="1:9" x14ac:dyDescent="0.3">
      <c r="A71" s="80"/>
      <c r="B71" s="116" t="s">
        <v>153</v>
      </c>
      <c r="C71" s="117" t="s">
        <v>67</v>
      </c>
      <c r="D71" s="117">
        <f>4*4</f>
        <v>16</v>
      </c>
      <c r="E71" s="118"/>
      <c r="F71" s="118"/>
    </row>
    <row r="72" spans="1:9" x14ac:dyDescent="0.3">
      <c r="A72" s="80"/>
      <c r="B72" s="116" t="s">
        <v>68</v>
      </c>
      <c r="C72" s="117" t="s">
        <v>67</v>
      </c>
      <c r="D72" s="117">
        <f>5.2*5.2</f>
        <v>27.040000000000003</v>
      </c>
      <c r="E72" s="118"/>
      <c r="F72" s="118"/>
    </row>
    <row r="73" spans="1:9" x14ac:dyDescent="0.3">
      <c r="A73" s="80"/>
      <c r="B73" s="116" t="s">
        <v>82</v>
      </c>
      <c r="C73" s="117" t="s">
        <v>64</v>
      </c>
      <c r="D73" s="117">
        <f>3.7*3.7*0.6</f>
        <v>8.2140000000000004</v>
      </c>
      <c r="E73" s="118"/>
      <c r="F73" s="118"/>
      <c r="I73" s="26"/>
    </row>
    <row r="74" spans="1:9" ht="27" x14ac:dyDescent="0.3">
      <c r="A74" s="80"/>
      <c r="B74" s="116" t="s">
        <v>154</v>
      </c>
      <c r="C74" s="117" t="s">
        <v>64</v>
      </c>
      <c r="D74" s="117">
        <f>2.9*2.9*0.1</f>
        <v>0.84100000000000008</v>
      </c>
      <c r="E74" s="118"/>
      <c r="F74" s="118"/>
    </row>
    <row r="75" spans="1:9" ht="27" x14ac:dyDescent="0.3">
      <c r="A75" s="80"/>
      <c r="B75" s="116" t="s">
        <v>155</v>
      </c>
      <c r="C75" s="117" t="s">
        <v>64</v>
      </c>
      <c r="D75" s="117">
        <f>2.5*2.5*0.6+0.8*0.8*0.6</f>
        <v>4.1340000000000003</v>
      </c>
      <c r="E75" s="118"/>
      <c r="F75" s="118"/>
    </row>
    <row r="76" spans="1:9" x14ac:dyDescent="0.3">
      <c r="A76" s="80"/>
      <c r="B76" s="116" t="s">
        <v>156</v>
      </c>
      <c r="C76" s="117" t="s">
        <v>67</v>
      </c>
      <c r="D76" s="117">
        <f>4*2.5*0.6+4*0.8*0.6+(2.5*2.5-0.8*0.8)</f>
        <v>13.53</v>
      </c>
      <c r="E76" s="118"/>
      <c r="F76" s="118"/>
    </row>
    <row r="77" spans="1:9" ht="27" x14ac:dyDescent="0.3">
      <c r="A77" s="80"/>
      <c r="B77" s="116" t="s">
        <v>161</v>
      </c>
      <c r="C77" s="117" t="s">
        <v>89</v>
      </c>
      <c r="D77" s="117">
        <v>433.08</v>
      </c>
      <c r="E77" s="118"/>
      <c r="F77" s="118"/>
    </row>
    <row r="78" spans="1:9" x14ac:dyDescent="0.3">
      <c r="A78" s="80"/>
      <c r="B78" s="116" t="s">
        <v>158</v>
      </c>
      <c r="C78" s="117" t="s">
        <v>13</v>
      </c>
      <c r="D78" s="117">
        <v>2.2999999999999998</v>
      </c>
      <c r="E78" s="118"/>
      <c r="F78" s="118"/>
    </row>
    <row r="79" spans="1:9" ht="39.75" x14ac:dyDescent="0.3">
      <c r="A79" s="80"/>
      <c r="B79" s="116" t="s">
        <v>90</v>
      </c>
      <c r="C79" s="117" t="s">
        <v>64</v>
      </c>
      <c r="D79" s="117">
        <f>D70-D74-D75-5.2*5.2*0.12-D73</f>
        <v>22.302199999999999</v>
      </c>
      <c r="E79" s="118"/>
      <c r="F79" s="118"/>
    </row>
    <row r="80" spans="1:9" ht="27" x14ac:dyDescent="0.3">
      <c r="A80" s="80"/>
      <c r="B80" s="116" t="s">
        <v>69</v>
      </c>
      <c r="C80" s="117" t="s">
        <v>64</v>
      </c>
      <c r="D80" s="117">
        <f>D70-D79</f>
        <v>16.433800000000005</v>
      </c>
      <c r="E80" s="118"/>
      <c r="F80" s="118"/>
    </row>
    <row r="81" spans="1:6" ht="38.25" x14ac:dyDescent="0.3">
      <c r="A81" s="80"/>
      <c r="B81" s="72" t="s">
        <v>91</v>
      </c>
      <c r="C81" s="117" t="s">
        <v>67</v>
      </c>
      <c r="D81" s="117">
        <f>5.2*5.2-0.8*0.8</f>
        <v>26.400000000000002</v>
      </c>
      <c r="E81" s="118"/>
      <c r="F81" s="118"/>
    </row>
    <row r="82" spans="1:6" ht="25.5" x14ac:dyDescent="0.3">
      <c r="A82" s="80"/>
      <c r="B82" s="72" t="s">
        <v>92</v>
      </c>
      <c r="C82" s="117" t="s">
        <v>67</v>
      </c>
      <c r="D82" s="117">
        <f>D81</f>
        <v>26.400000000000002</v>
      </c>
      <c r="E82" s="118"/>
      <c r="F82" s="118"/>
    </row>
    <row r="83" spans="1:6" x14ac:dyDescent="0.3">
      <c r="A83" s="80"/>
      <c r="B83" s="73" t="s">
        <v>77</v>
      </c>
      <c r="C83" s="117" t="s">
        <v>13</v>
      </c>
      <c r="D83" s="117">
        <v>2.2000000000000002</v>
      </c>
      <c r="E83" s="118"/>
      <c r="F83" s="118"/>
    </row>
    <row r="84" spans="1:6" x14ac:dyDescent="0.3">
      <c r="A84" s="80"/>
      <c r="B84" s="80" t="s">
        <v>162</v>
      </c>
      <c r="C84" s="99" t="s">
        <v>94</v>
      </c>
      <c r="D84" s="100">
        <v>1</v>
      </c>
      <c r="E84" s="137"/>
      <c r="F84" s="102">
        <f>D84*E84</f>
        <v>0</v>
      </c>
    </row>
    <row r="85" spans="1:6" x14ac:dyDescent="0.3">
      <c r="A85" s="80"/>
      <c r="B85" s="120"/>
      <c r="C85" s="121"/>
      <c r="D85" s="122"/>
      <c r="E85" s="123"/>
      <c r="F85" s="105"/>
    </row>
    <row r="86" spans="1:6" ht="63.75" x14ac:dyDescent="0.3">
      <c r="A86" s="80">
        <v>6</v>
      </c>
      <c r="B86" s="125" t="s">
        <v>95</v>
      </c>
      <c r="C86" s="107" t="s">
        <v>13</v>
      </c>
      <c r="D86" s="108">
        <f>D20</f>
        <v>229</v>
      </c>
      <c r="E86" s="139"/>
      <c r="F86" s="105">
        <f>D86*E86</f>
        <v>0</v>
      </c>
    </row>
    <row r="87" spans="1:6" x14ac:dyDescent="0.3">
      <c r="A87" s="80"/>
      <c r="B87" s="126"/>
      <c r="C87" s="127"/>
      <c r="D87" s="128"/>
      <c r="E87" s="140"/>
      <c r="F87" s="129"/>
    </row>
    <row r="88" spans="1:6" ht="25.5" x14ac:dyDescent="0.3">
      <c r="A88" s="80">
        <v>7</v>
      </c>
      <c r="B88" s="130" t="s">
        <v>96</v>
      </c>
      <c r="C88" s="127"/>
      <c r="D88" s="128"/>
      <c r="E88" s="140"/>
      <c r="F88" s="129"/>
    </row>
    <row r="89" spans="1:6" x14ac:dyDescent="0.3">
      <c r="A89" s="80" t="s">
        <v>170</v>
      </c>
      <c r="B89" s="130" t="s">
        <v>97</v>
      </c>
      <c r="C89" s="107" t="s">
        <v>94</v>
      </c>
      <c r="D89" s="108">
        <v>1</v>
      </c>
      <c r="E89" s="139"/>
      <c r="F89" s="105">
        <f>E89*D89</f>
        <v>0</v>
      </c>
    </row>
    <row r="90" spans="1:6" x14ac:dyDescent="0.3">
      <c r="A90" s="80" t="s">
        <v>171</v>
      </c>
      <c r="B90" s="130" t="s">
        <v>98</v>
      </c>
      <c r="C90" s="107" t="s">
        <v>94</v>
      </c>
      <c r="D90" s="108">
        <v>1</v>
      </c>
      <c r="E90" s="139"/>
      <c r="F90" s="105">
        <f>E90*D90</f>
        <v>0</v>
      </c>
    </row>
    <row r="91" spans="1:6" x14ac:dyDescent="0.3">
      <c r="A91" s="80"/>
      <c r="B91" s="109"/>
      <c r="C91" s="109"/>
      <c r="D91" s="110"/>
      <c r="E91" s="111"/>
      <c r="F91" s="131"/>
    </row>
    <row r="92" spans="1:6" ht="76.5" x14ac:dyDescent="0.3">
      <c r="A92" s="80">
        <v>8</v>
      </c>
      <c r="B92" s="130" t="s">
        <v>105</v>
      </c>
      <c r="C92" s="107" t="s">
        <v>94</v>
      </c>
      <c r="D92" s="108">
        <v>1</v>
      </c>
      <c r="E92" s="139"/>
      <c r="F92" s="105">
        <f>D92*E92</f>
        <v>0</v>
      </c>
    </row>
    <row r="93" spans="1:6" ht="25.5" x14ac:dyDescent="0.3">
      <c r="A93" s="80">
        <v>9</v>
      </c>
      <c r="B93" s="130" t="s">
        <v>106</v>
      </c>
      <c r="C93" s="107" t="s">
        <v>94</v>
      </c>
      <c r="D93" s="108">
        <v>1</v>
      </c>
      <c r="E93" s="139"/>
      <c r="F93" s="105">
        <f>D93*E93</f>
        <v>0</v>
      </c>
    </row>
    <row r="94" spans="1:6" ht="17.25" thickBot="1" x14ac:dyDescent="0.35">
      <c r="A94" s="80"/>
      <c r="B94" s="130"/>
      <c r="C94" s="107"/>
      <c r="D94" s="108"/>
      <c r="E94" s="139"/>
      <c r="F94" s="105"/>
    </row>
    <row r="95" spans="1:6" ht="17.25" thickBot="1" x14ac:dyDescent="0.35">
      <c r="A95" s="80"/>
      <c r="B95" s="44" t="s">
        <v>169</v>
      </c>
      <c r="C95" s="132"/>
      <c r="D95" s="133"/>
      <c r="E95" s="134"/>
      <c r="F95" s="135">
        <f>SUM(F17:F94)</f>
        <v>0</v>
      </c>
    </row>
    <row r="96" spans="1:6" x14ac:dyDescent="0.3">
      <c r="A96" s="80"/>
      <c r="B96" s="109"/>
      <c r="C96" s="109"/>
      <c r="D96" s="110"/>
      <c r="E96" s="109"/>
      <c r="F96" s="136"/>
    </row>
    <row r="97" spans="2:6" x14ac:dyDescent="0.3">
      <c r="B97" s="109"/>
      <c r="C97" s="109"/>
      <c r="D97" s="110"/>
      <c r="E97" s="109"/>
      <c r="F97" s="109"/>
    </row>
    <row r="98" spans="2:6" x14ac:dyDescent="0.3">
      <c r="B98" s="109"/>
      <c r="C98" s="109"/>
      <c r="D98" s="110"/>
      <c r="E98" s="109"/>
      <c r="F98" s="109"/>
    </row>
    <row r="99" spans="2:6" x14ac:dyDescent="0.3">
      <c r="B99" s="109"/>
      <c r="C99" s="109"/>
      <c r="D99" s="110"/>
      <c r="E99" s="109"/>
      <c r="F99" s="109"/>
    </row>
    <row r="100" spans="2:6" x14ac:dyDescent="0.3">
      <c r="B100" s="109"/>
      <c r="C100" s="109"/>
      <c r="D100" s="110"/>
      <c r="E100" s="109"/>
      <c r="F100" s="109"/>
    </row>
    <row r="101" spans="2:6" x14ac:dyDescent="0.3">
      <c r="B101" s="109"/>
      <c r="C101" s="109"/>
      <c r="D101" s="110"/>
      <c r="E101" s="109"/>
      <c r="F101" s="109"/>
    </row>
    <row r="102" spans="2:6" x14ac:dyDescent="0.3">
      <c r="B102" s="109"/>
      <c r="C102" s="109"/>
      <c r="D102" s="110"/>
      <c r="E102" s="109"/>
      <c r="F102" s="109"/>
    </row>
    <row r="103" spans="2:6" x14ac:dyDescent="0.3">
      <c r="B103" s="109"/>
      <c r="C103" s="109"/>
      <c r="D103" s="110"/>
      <c r="E103" s="109"/>
      <c r="F103" s="109"/>
    </row>
    <row r="104" spans="2:6" x14ac:dyDescent="0.3">
      <c r="B104" s="109"/>
      <c r="C104" s="109"/>
      <c r="D104" s="110"/>
      <c r="E104" s="109"/>
      <c r="F104" s="109"/>
    </row>
    <row r="105" spans="2:6" x14ac:dyDescent="0.3">
      <c r="B105" s="109"/>
      <c r="C105" s="109"/>
      <c r="D105" s="110"/>
      <c r="E105" s="109"/>
      <c r="F105" s="109"/>
    </row>
    <row r="106" spans="2:6" x14ac:dyDescent="0.3">
      <c r="B106" s="109"/>
      <c r="C106" s="109"/>
      <c r="D106" s="110"/>
      <c r="E106" s="109"/>
      <c r="F106" s="109"/>
    </row>
    <row r="107" spans="2:6" x14ac:dyDescent="0.3">
      <c r="B107" s="109"/>
      <c r="C107" s="109"/>
      <c r="D107" s="110"/>
      <c r="E107" s="109"/>
      <c r="F107" s="109"/>
    </row>
    <row r="108" spans="2:6" x14ac:dyDescent="0.3">
      <c r="B108" s="109"/>
      <c r="C108" s="109"/>
      <c r="D108" s="110"/>
      <c r="E108" s="109"/>
      <c r="F108" s="109"/>
    </row>
    <row r="109" spans="2:6" x14ac:dyDescent="0.3">
      <c r="B109" s="109"/>
      <c r="C109" s="109"/>
      <c r="D109" s="110"/>
      <c r="E109" s="109"/>
      <c r="F109" s="109"/>
    </row>
    <row r="110" spans="2:6" x14ac:dyDescent="0.3">
      <c r="B110" s="109"/>
      <c r="C110" s="109"/>
      <c r="D110" s="110"/>
      <c r="E110" s="109"/>
      <c r="F110" s="109"/>
    </row>
    <row r="111" spans="2:6" x14ac:dyDescent="0.3">
      <c r="B111" s="109"/>
      <c r="C111" s="109"/>
      <c r="D111" s="110"/>
      <c r="E111" s="109"/>
      <c r="F111" s="109"/>
    </row>
    <row r="112" spans="2:6" x14ac:dyDescent="0.3">
      <c r="B112" s="109"/>
      <c r="C112" s="109"/>
      <c r="D112" s="110"/>
      <c r="E112" s="109"/>
      <c r="F112" s="109"/>
    </row>
    <row r="113" spans="2:6" x14ac:dyDescent="0.3">
      <c r="B113" s="109"/>
      <c r="C113" s="109"/>
      <c r="D113" s="110"/>
      <c r="E113" s="109"/>
      <c r="F113" s="109"/>
    </row>
    <row r="114" spans="2:6" x14ac:dyDescent="0.3">
      <c r="B114" s="109"/>
      <c r="C114" s="109"/>
      <c r="D114" s="110"/>
      <c r="E114" s="109"/>
      <c r="F114" s="109"/>
    </row>
    <row r="115" spans="2:6" x14ac:dyDescent="0.3">
      <c r="B115" s="109"/>
      <c r="C115" s="109"/>
      <c r="D115" s="110"/>
      <c r="E115" s="109"/>
      <c r="F115" s="109"/>
    </row>
    <row r="116" spans="2:6" x14ac:dyDescent="0.3">
      <c r="B116" s="109"/>
      <c r="C116" s="109"/>
      <c r="D116" s="110"/>
      <c r="E116" s="109"/>
      <c r="F116" s="109"/>
    </row>
    <row r="117" spans="2:6" x14ac:dyDescent="0.3">
      <c r="B117" s="109"/>
      <c r="C117" s="109"/>
      <c r="D117" s="110"/>
      <c r="E117" s="109"/>
      <c r="F117" s="109"/>
    </row>
    <row r="118" spans="2:6" x14ac:dyDescent="0.3">
      <c r="B118" s="109"/>
      <c r="C118" s="109"/>
      <c r="D118" s="110"/>
      <c r="E118" s="109"/>
      <c r="F118" s="109"/>
    </row>
    <row r="119" spans="2:6" x14ac:dyDescent="0.3">
      <c r="B119" s="109"/>
      <c r="C119" s="109"/>
      <c r="D119" s="110"/>
      <c r="E119" s="109"/>
      <c r="F119" s="109"/>
    </row>
    <row r="120" spans="2:6" x14ac:dyDescent="0.3">
      <c r="B120" s="109"/>
      <c r="C120" s="109"/>
      <c r="D120" s="110"/>
      <c r="E120" s="109"/>
      <c r="F120" s="109"/>
    </row>
    <row r="121" spans="2:6" x14ac:dyDescent="0.3">
      <c r="B121" s="109"/>
      <c r="C121" s="109"/>
      <c r="D121" s="110"/>
      <c r="E121" s="109"/>
      <c r="F121" s="109"/>
    </row>
    <row r="122" spans="2:6" x14ac:dyDescent="0.3">
      <c r="B122" s="109"/>
      <c r="C122" s="109"/>
      <c r="D122" s="110"/>
      <c r="E122" s="109"/>
      <c r="F122" s="109"/>
    </row>
    <row r="123" spans="2:6" x14ac:dyDescent="0.3">
      <c r="B123" s="109"/>
      <c r="C123" s="109"/>
      <c r="D123" s="110"/>
      <c r="E123" s="109"/>
      <c r="F123" s="109"/>
    </row>
    <row r="124" spans="2:6" x14ac:dyDescent="0.3">
      <c r="B124" s="109"/>
      <c r="C124" s="109"/>
      <c r="D124" s="110"/>
      <c r="E124" s="109"/>
      <c r="F124" s="109"/>
    </row>
    <row r="125" spans="2:6" x14ac:dyDescent="0.3">
      <c r="B125" s="109"/>
      <c r="C125" s="109"/>
      <c r="D125" s="110"/>
      <c r="E125" s="109"/>
      <c r="F125" s="109"/>
    </row>
    <row r="126" spans="2:6" x14ac:dyDescent="0.3">
      <c r="B126" s="109"/>
      <c r="C126" s="109"/>
      <c r="D126" s="110"/>
      <c r="E126" s="109"/>
      <c r="F126" s="109"/>
    </row>
  </sheetData>
  <sheetProtection password="DD5D" sheet="1" objects="1" scenarios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4">
    <pageSetUpPr fitToPage="1"/>
  </sheetPr>
  <dimension ref="A1:I75"/>
  <sheetViews>
    <sheetView zoomScaleNormal="75" zoomScalePageLayoutView="75" workbookViewId="0">
      <selection activeCell="L15" sqref="L15"/>
    </sheetView>
  </sheetViews>
  <sheetFormatPr defaultColWidth="11.5703125" defaultRowHeight="12.75" x14ac:dyDescent="0.2"/>
  <cols>
    <col min="1" max="1" width="3.7109375" style="143" customWidth="1"/>
    <col min="2" max="2" width="6.7109375" style="143" customWidth="1"/>
    <col min="3" max="3" width="47.5703125" style="144" customWidth="1"/>
    <col min="4" max="4" width="8.7109375" style="143" customWidth="1"/>
    <col min="5" max="5" width="8.7109375" style="145" customWidth="1"/>
    <col min="6" max="6" width="9.7109375" style="146" bestFit="1" customWidth="1"/>
    <col min="7" max="7" width="11.28515625" style="146" bestFit="1" customWidth="1"/>
    <col min="8" max="255" width="11.5703125" style="13"/>
    <col min="256" max="257" width="3.7109375" style="13" customWidth="1"/>
    <col min="258" max="258" width="6.7109375" style="13" customWidth="1"/>
    <col min="259" max="259" width="47.5703125" style="13" customWidth="1"/>
    <col min="260" max="261" width="8.7109375" style="13" customWidth="1"/>
    <col min="262" max="262" width="14.7109375" style="13" customWidth="1"/>
    <col min="263" max="263" width="20.7109375" style="13" customWidth="1"/>
    <col min="264" max="511" width="11.5703125" style="13"/>
    <col min="512" max="513" width="3.7109375" style="13" customWidth="1"/>
    <col min="514" max="514" width="6.7109375" style="13" customWidth="1"/>
    <col min="515" max="515" width="47.5703125" style="13" customWidth="1"/>
    <col min="516" max="517" width="8.7109375" style="13" customWidth="1"/>
    <col min="518" max="518" width="14.7109375" style="13" customWidth="1"/>
    <col min="519" max="519" width="20.7109375" style="13" customWidth="1"/>
    <col min="520" max="767" width="11.5703125" style="13"/>
    <col min="768" max="769" width="3.7109375" style="13" customWidth="1"/>
    <col min="770" max="770" width="6.7109375" style="13" customWidth="1"/>
    <col min="771" max="771" width="47.5703125" style="13" customWidth="1"/>
    <col min="772" max="773" width="8.7109375" style="13" customWidth="1"/>
    <col min="774" max="774" width="14.7109375" style="13" customWidth="1"/>
    <col min="775" max="775" width="20.7109375" style="13" customWidth="1"/>
    <col min="776" max="1023" width="11.5703125" style="13"/>
    <col min="1024" max="1025" width="3.7109375" style="13" customWidth="1"/>
    <col min="1026" max="1026" width="6.7109375" style="13" customWidth="1"/>
    <col min="1027" max="1027" width="47.5703125" style="13" customWidth="1"/>
    <col min="1028" max="1029" width="8.7109375" style="13" customWidth="1"/>
    <col min="1030" max="1030" width="14.7109375" style="13" customWidth="1"/>
    <col min="1031" max="1031" width="20.7109375" style="13" customWidth="1"/>
    <col min="1032" max="1279" width="11.5703125" style="13"/>
    <col min="1280" max="1281" width="3.7109375" style="13" customWidth="1"/>
    <col min="1282" max="1282" width="6.7109375" style="13" customWidth="1"/>
    <col min="1283" max="1283" width="47.5703125" style="13" customWidth="1"/>
    <col min="1284" max="1285" width="8.7109375" style="13" customWidth="1"/>
    <col min="1286" max="1286" width="14.7109375" style="13" customWidth="1"/>
    <col min="1287" max="1287" width="20.7109375" style="13" customWidth="1"/>
    <col min="1288" max="1535" width="11.5703125" style="13"/>
    <col min="1536" max="1537" width="3.7109375" style="13" customWidth="1"/>
    <col min="1538" max="1538" width="6.7109375" style="13" customWidth="1"/>
    <col min="1539" max="1539" width="47.5703125" style="13" customWidth="1"/>
    <col min="1540" max="1541" width="8.7109375" style="13" customWidth="1"/>
    <col min="1542" max="1542" width="14.7109375" style="13" customWidth="1"/>
    <col min="1543" max="1543" width="20.7109375" style="13" customWidth="1"/>
    <col min="1544" max="1791" width="11.5703125" style="13"/>
    <col min="1792" max="1793" width="3.7109375" style="13" customWidth="1"/>
    <col min="1794" max="1794" width="6.7109375" style="13" customWidth="1"/>
    <col min="1795" max="1795" width="47.5703125" style="13" customWidth="1"/>
    <col min="1796" max="1797" width="8.7109375" style="13" customWidth="1"/>
    <col min="1798" max="1798" width="14.7109375" style="13" customWidth="1"/>
    <col min="1799" max="1799" width="20.7109375" style="13" customWidth="1"/>
    <col min="1800" max="2047" width="11.5703125" style="13"/>
    <col min="2048" max="2049" width="3.7109375" style="13" customWidth="1"/>
    <col min="2050" max="2050" width="6.7109375" style="13" customWidth="1"/>
    <col min="2051" max="2051" width="47.5703125" style="13" customWidth="1"/>
    <col min="2052" max="2053" width="8.7109375" style="13" customWidth="1"/>
    <col min="2054" max="2054" width="14.7109375" style="13" customWidth="1"/>
    <col min="2055" max="2055" width="20.7109375" style="13" customWidth="1"/>
    <col min="2056" max="2303" width="11.5703125" style="13"/>
    <col min="2304" max="2305" width="3.7109375" style="13" customWidth="1"/>
    <col min="2306" max="2306" width="6.7109375" style="13" customWidth="1"/>
    <col min="2307" max="2307" width="47.5703125" style="13" customWidth="1"/>
    <col min="2308" max="2309" width="8.7109375" style="13" customWidth="1"/>
    <col min="2310" max="2310" width="14.7109375" style="13" customWidth="1"/>
    <col min="2311" max="2311" width="20.7109375" style="13" customWidth="1"/>
    <col min="2312" max="2559" width="11.5703125" style="13"/>
    <col min="2560" max="2561" width="3.7109375" style="13" customWidth="1"/>
    <col min="2562" max="2562" width="6.7109375" style="13" customWidth="1"/>
    <col min="2563" max="2563" width="47.5703125" style="13" customWidth="1"/>
    <col min="2564" max="2565" width="8.7109375" style="13" customWidth="1"/>
    <col min="2566" max="2566" width="14.7109375" style="13" customWidth="1"/>
    <col min="2567" max="2567" width="20.7109375" style="13" customWidth="1"/>
    <col min="2568" max="2815" width="11.5703125" style="13"/>
    <col min="2816" max="2817" width="3.7109375" style="13" customWidth="1"/>
    <col min="2818" max="2818" width="6.7109375" style="13" customWidth="1"/>
    <col min="2819" max="2819" width="47.5703125" style="13" customWidth="1"/>
    <col min="2820" max="2821" width="8.7109375" style="13" customWidth="1"/>
    <col min="2822" max="2822" width="14.7109375" style="13" customWidth="1"/>
    <col min="2823" max="2823" width="20.7109375" style="13" customWidth="1"/>
    <col min="2824" max="3071" width="11.5703125" style="13"/>
    <col min="3072" max="3073" width="3.7109375" style="13" customWidth="1"/>
    <col min="3074" max="3074" width="6.7109375" style="13" customWidth="1"/>
    <col min="3075" max="3075" width="47.5703125" style="13" customWidth="1"/>
    <col min="3076" max="3077" width="8.7109375" style="13" customWidth="1"/>
    <col min="3078" max="3078" width="14.7109375" style="13" customWidth="1"/>
    <col min="3079" max="3079" width="20.7109375" style="13" customWidth="1"/>
    <col min="3080" max="3327" width="11.5703125" style="13"/>
    <col min="3328" max="3329" width="3.7109375" style="13" customWidth="1"/>
    <col min="3330" max="3330" width="6.7109375" style="13" customWidth="1"/>
    <col min="3331" max="3331" width="47.5703125" style="13" customWidth="1"/>
    <col min="3332" max="3333" width="8.7109375" style="13" customWidth="1"/>
    <col min="3334" max="3334" width="14.7109375" style="13" customWidth="1"/>
    <col min="3335" max="3335" width="20.7109375" style="13" customWidth="1"/>
    <col min="3336" max="3583" width="11.5703125" style="13"/>
    <col min="3584" max="3585" width="3.7109375" style="13" customWidth="1"/>
    <col min="3586" max="3586" width="6.7109375" style="13" customWidth="1"/>
    <col min="3587" max="3587" width="47.5703125" style="13" customWidth="1"/>
    <col min="3588" max="3589" width="8.7109375" style="13" customWidth="1"/>
    <col min="3590" max="3590" width="14.7109375" style="13" customWidth="1"/>
    <col min="3591" max="3591" width="20.7109375" style="13" customWidth="1"/>
    <col min="3592" max="3839" width="11.5703125" style="13"/>
    <col min="3840" max="3841" width="3.7109375" style="13" customWidth="1"/>
    <col min="3842" max="3842" width="6.7109375" style="13" customWidth="1"/>
    <col min="3843" max="3843" width="47.5703125" style="13" customWidth="1"/>
    <col min="3844" max="3845" width="8.7109375" style="13" customWidth="1"/>
    <col min="3846" max="3846" width="14.7109375" style="13" customWidth="1"/>
    <col min="3847" max="3847" width="20.7109375" style="13" customWidth="1"/>
    <col min="3848" max="4095" width="11.5703125" style="13"/>
    <col min="4096" max="4097" width="3.7109375" style="13" customWidth="1"/>
    <col min="4098" max="4098" width="6.7109375" style="13" customWidth="1"/>
    <col min="4099" max="4099" width="47.5703125" style="13" customWidth="1"/>
    <col min="4100" max="4101" width="8.7109375" style="13" customWidth="1"/>
    <col min="4102" max="4102" width="14.7109375" style="13" customWidth="1"/>
    <col min="4103" max="4103" width="20.7109375" style="13" customWidth="1"/>
    <col min="4104" max="4351" width="11.5703125" style="13"/>
    <col min="4352" max="4353" width="3.7109375" style="13" customWidth="1"/>
    <col min="4354" max="4354" width="6.7109375" style="13" customWidth="1"/>
    <col min="4355" max="4355" width="47.5703125" style="13" customWidth="1"/>
    <col min="4356" max="4357" width="8.7109375" style="13" customWidth="1"/>
    <col min="4358" max="4358" width="14.7109375" style="13" customWidth="1"/>
    <col min="4359" max="4359" width="20.7109375" style="13" customWidth="1"/>
    <col min="4360" max="4607" width="11.5703125" style="13"/>
    <col min="4608" max="4609" width="3.7109375" style="13" customWidth="1"/>
    <col min="4610" max="4610" width="6.7109375" style="13" customWidth="1"/>
    <col min="4611" max="4611" width="47.5703125" style="13" customWidth="1"/>
    <col min="4612" max="4613" width="8.7109375" style="13" customWidth="1"/>
    <col min="4614" max="4614" width="14.7109375" style="13" customWidth="1"/>
    <col min="4615" max="4615" width="20.7109375" style="13" customWidth="1"/>
    <col min="4616" max="4863" width="11.5703125" style="13"/>
    <col min="4864" max="4865" width="3.7109375" style="13" customWidth="1"/>
    <col min="4866" max="4866" width="6.7109375" style="13" customWidth="1"/>
    <col min="4867" max="4867" width="47.5703125" style="13" customWidth="1"/>
    <col min="4868" max="4869" width="8.7109375" style="13" customWidth="1"/>
    <col min="4870" max="4870" width="14.7109375" style="13" customWidth="1"/>
    <col min="4871" max="4871" width="20.7109375" style="13" customWidth="1"/>
    <col min="4872" max="5119" width="11.5703125" style="13"/>
    <col min="5120" max="5121" width="3.7109375" style="13" customWidth="1"/>
    <col min="5122" max="5122" width="6.7109375" style="13" customWidth="1"/>
    <col min="5123" max="5123" width="47.5703125" style="13" customWidth="1"/>
    <col min="5124" max="5125" width="8.7109375" style="13" customWidth="1"/>
    <col min="5126" max="5126" width="14.7109375" style="13" customWidth="1"/>
    <col min="5127" max="5127" width="20.7109375" style="13" customWidth="1"/>
    <col min="5128" max="5375" width="11.5703125" style="13"/>
    <col min="5376" max="5377" width="3.7109375" style="13" customWidth="1"/>
    <col min="5378" max="5378" width="6.7109375" style="13" customWidth="1"/>
    <col min="5379" max="5379" width="47.5703125" style="13" customWidth="1"/>
    <col min="5380" max="5381" width="8.7109375" style="13" customWidth="1"/>
    <col min="5382" max="5382" width="14.7109375" style="13" customWidth="1"/>
    <col min="5383" max="5383" width="20.7109375" style="13" customWidth="1"/>
    <col min="5384" max="5631" width="11.5703125" style="13"/>
    <col min="5632" max="5633" width="3.7109375" style="13" customWidth="1"/>
    <col min="5634" max="5634" width="6.7109375" style="13" customWidth="1"/>
    <col min="5635" max="5635" width="47.5703125" style="13" customWidth="1"/>
    <col min="5636" max="5637" width="8.7109375" style="13" customWidth="1"/>
    <col min="5638" max="5638" width="14.7109375" style="13" customWidth="1"/>
    <col min="5639" max="5639" width="20.7109375" style="13" customWidth="1"/>
    <col min="5640" max="5887" width="11.5703125" style="13"/>
    <col min="5888" max="5889" width="3.7109375" style="13" customWidth="1"/>
    <col min="5890" max="5890" width="6.7109375" style="13" customWidth="1"/>
    <col min="5891" max="5891" width="47.5703125" style="13" customWidth="1"/>
    <col min="5892" max="5893" width="8.7109375" style="13" customWidth="1"/>
    <col min="5894" max="5894" width="14.7109375" style="13" customWidth="1"/>
    <col min="5895" max="5895" width="20.7109375" style="13" customWidth="1"/>
    <col min="5896" max="6143" width="11.5703125" style="13"/>
    <col min="6144" max="6145" width="3.7109375" style="13" customWidth="1"/>
    <col min="6146" max="6146" width="6.7109375" style="13" customWidth="1"/>
    <col min="6147" max="6147" width="47.5703125" style="13" customWidth="1"/>
    <col min="6148" max="6149" width="8.7109375" style="13" customWidth="1"/>
    <col min="6150" max="6150" width="14.7109375" style="13" customWidth="1"/>
    <col min="6151" max="6151" width="20.7109375" style="13" customWidth="1"/>
    <col min="6152" max="6399" width="11.5703125" style="13"/>
    <col min="6400" max="6401" width="3.7109375" style="13" customWidth="1"/>
    <col min="6402" max="6402" width="6.7109375" style="13" customWidth="1"/>
    <col min="6403" max="6403" width="47.5703125" style="13" customWidth="1"/>
    <col min="6404" max="6405" width="8.7109375" style="13" customWidth="1"/>
    <col min="6406" max="6406" width="14.7109375" style="13" customWidth="1"/>
    <col min="6407" max="6407" width="20.7109375" style="13" customWidth="1"/>
    <col min="6408" max="6655" width="11.5703125" style="13"/>
    <col min="6656" max="6657" width="3.7109375" style="13" customWidth="1"/>
    <col min="6658" max="6658" width="6.7109375" style="13" customWidth="1"/>
    <col min="6659" max="6659" width="47.5703125" style="13" customWidth="1"/>
    <col min="6660" max="6661" width="8.7109375" style="13" customWidth="1"/>
    <col min="6662" max="6662" width="14.7109375" style="13" customWidth="1"/>
    <col min="6663" max="6663" width="20.7109375" style="13" customWidth="1"/>
    <col min="6664" max="6911" width="11.5703125" style="13"/>
    <col min="6912" max="6913" width="3.7109375" style="13" customWidth="1"/>
    <col min="6914" max="6914" width="6.7109375" style="13" customWidth="1"/>
    <col min="6915" max="6915" width="47.5703125" style="13" customWidth="1"/>
    <col min="6916" max="6917" width="8.7109375" style="13" customWidth="1"/>
    <col min="6918" max="6918" width="14.7109375" style="13" customWidth="1"/>
    <col min="6919" max="6919" width="20.7109375" style="13" customWidth="1"/>
    <col min="6920" max="7167" width="11.5703125" style="13"/>
    <col min="7168" max="7169" width="3.7109375" style="13" customWidth="1"/>
    <col min="7170" max="7170" width="6.7109375" style="13" customWidth="1"/>
    <col min="7171" max="7171" width="47.5703125" style="13" customWidth="1"/>
    <col min="7172" max="7173" width="8.7109375" style="13" customWidth="1"/>
    <col min="7174" max="7174" width="14.7109375" style="13" customWidth="1"/>
    <col min="7175" max="7175" width="20.7109375" style="13" customWidth="1"/>
    <col min="7176" max="7423" width="11.5703125" style="13"/>
    <col min="7424" max="7425" width="3.7109375" style="13" customWidth="1"/>
    <col min="7426" max="7426" width="6.7109375" style="13" customWidth="1"/>
    <col min="7427" max="7427" width="47.5703125" style="13" customWidth="1"/>
    <col min="7428" max="7429" width="8.7109375" style="13" customWidth="1"/>
    <col min="7430" max="7430" width="14.7109375" style="13" customWidth="1"/>
    <col min="7431" max="7431" width="20.7109375" style="13" customWidth="1"/>
    <col min="7432" max="7679" width="11.5703125" style="13"/>
    <col min="7680" max="7681" width="3.7109375" style="13" customWidth="1"/>
    <col min="7682" max="7682" width="6.7109375" style="13" customWidth="1"/>
    <col min="7683" max="7683" width="47.5703125" style="13" customWidth="1"/>
    <col min="7684" max="7685" width="8.7109375" style="13" customWidth="1"/>
    <col min="7686" max="7686" width="14.7109375" style="13" customWidth="1"/>
    <col min="7687" max="7687" width="20.7109375" style="13" customWidth="1"/>
    <col min="7688" max="7935" width="11.5703125" style="13"/>
    <col min="7936" max="7937" width="3.7109375" style="13" customWidth="1"/>
    <col min="7938" max="7938" width="6.7109375" style="13" customWidth="1"/>
    <col min="7939" max="7939" width="47.5703125" style="13" customWidth="1"/>
    <col min="7940" max="7941" width="8.7109375" style="13" customWidth="1"/>
    <col min="7942" max="7942" width="14.7109375" style="13" customWidth="1"/>
    <col min="7943" max="7943" width="20.7109375" style="13" customWidth="1"/>
    <col min="7944" max="8191" width="11.5703125" style="13"/>
    <col min="8192" max="8193" width="3.7109375" style="13" customWidth="1"/>
    <col min="8194" max="8194" width="6.7109375" style="13" customWidth="1"/>
    <col min="8195" max="8195" width="47.5703125" style="13" customWidth="1"/>
    <col min="8196" max="8197" width="8.7109375" style="13" customWidth="1"/>
    <col min="8198" max="8198" width="14.7109375" style="13" customWidth="1"/>
    <col min="8199" max="8199" width="20.7109375" style="13" customWidth="1"/>
    <col min="8200" max="8447" width="11.5703125" style="13"/>
    <col min="8448" max="8449" width="3.7109375" style="13" customWidth="1"/>
    <col min="8450" max="8450" width="6.7109375" style="13" customWidth="1"/>
    <col min="8451" max="8451" width="47.5703125" style="13" customWidth="1"/>
    <col min="8452" max="8453" width="8.7109375" style="13" customWidth="1"/>
    <col min="8454" max="8454" width="14.7109375" style="13" customWidth="1"/>
    <col min="8455" max="8455" width="20.7109375" style="13" customWidth="1"/>
    <col min="8456" max="8703" width="11.5703125" style="13"/>
    <col min="8704" max="8705" width="3.7109375" style="13" customWidth="1"/>
    <col min="8706" max="8706" width="6.7109375" style="13" customWidth="1"/>
    <col min="8707" max="8707" width="47.5703125" style="13" customWidth="1"/>
    <col min="8708" max="8709" width="8.7109375" style="13" customWidth="1"/>
    <col min="8710" max="8710" width="14.7109375" style="13" customWidth="1"/>
    <col min="8711" max="8711" width="20.7109375" style="13" customWidth="1"/>
    <col min="8712" max="8959" width="11.5703125" style="13"/>
    <col min="8960" max="8961" width="3.7109375" style="13" customWidth="1"/>
    <col min="8962" max="8962" width="6.7109375" style="13" customWidth="1"/>
    <col min="8963" max="8963" width="47.5703125" style="13" customWidth="1"/>
    <col min="8964" max="8965" width="8.7109375" style="13" customWidth="1"/>
    <col min="8966" max="8966" width="14.7109375" style="13" customWidth="1"/>
    <col min="8967" max="8967" width="20.7109375" style="13" customWidth="1"/>
    <col min="8968" max="9215" width="11.5703125" style="13"/>
    <col min="9216" max="9217" width="3.7109375" style="13" customWidth="1"/>
    <col min="9218" max="9218" width="6.7109375" style="13" customWidth="1"/>
    <col min="9219" max="9219" width="47.5703125" style="13" customWidth="1"/>
    <col min="9220" max="9221" width="8.7109375" style="13" customWidth="1"/>
    <col min="9222" max="9222" width="14.7109375" style="13" customWidth="1"/>
    <col min="9223" max="9223" width="20.7109375" style="13" customWidth="1"/>
    <col min="9224" max="9471" width="11.5703125" style="13"/>
    <col min="9472" max="9473" width="3.7109375" style="13" customWidth="1"/>
    <col min="9474" max="9474" width="6.7109375" style="13" customWidth="1"/>
    <col min="9475" max="9475" width="47.5703125" style="13" customWidth="1"/>
    <col min="9476" max="9477" width="8.7109375" style="13" customWidth="1"/>
    <col min="9478" max="9478" width="14.7109375" style="13" customWidth="1"/>
    <col min="9479" max="9479" width="20.7109375" style="13" customWidth="1"/>
    <col min="9480" max="9727" width="11.5703125" style="13"/>
    <col min="9728" max="9729" width="3.7109375" style="13" customWidth="1"/>
    <col min="9730" max="9730" width="6.7109375" style="13" customWidth="1"/>
    <col min="9731" max="9731" width="47.5703125" style="13" customWidth="1"/>
    <col min="9732" max="9733" width="8.7109375" style="13" customWidth="1"/>
    <col min="9734" max="9734" width="14.7109375" style="13" customWidth="1"/>
    <col min="9735" max="9735" width="20.7109375" style="13" customWidth="1"/>
    <col min="9736" max="9983" width="11.5703125" style="13"/>
    <col min="9984" max="9985" width="3.7109375" style="13" customWidth="1"/>
    <col min="9986" max="9986" width="6.7109375" style="13" customWidth="1"/>
    <col min="9987" max="9987" width="47.5703125" style="13" customWidth="1"/>
    <col min="9988" max="9989" width="8.7109375" style="13" customWidth="1"/>
    <col min="9990" max="9990" width="14.7109375" style="13" customWidth="1"/>
    <col min="9991" max="9991" width="20.7109375" style="13" customWidth="1"/>
    <col min="9992" max="10239" width="11.5703125" style="13"/>
    <col min="10240" max="10241" width="3.7109375" style="13" customWidth="1"/>
    <col min="10242" max="10242" width="6.7109375" style="13" customWidth="1"/>
    <col min="10243" max="10243" width="47.5703125" style="13" customWidth="1"/>
    <col min="10244" max="10245" width="8.7109375" style="13" customWidth="1"/>
    <col min="10246" max="10246" width="14.7109375" style="13" customWidth="1"/>
    <col min="10247" max="10247" width="20.7109375" style="13" customWidth="1"/>
    <col min="10248" max="10495" width="11.5703125" style="13"/>
    <col min="10496" max="10497" width="3.7109375" style="13" customWidth="1"/>
    <col min="10498" max="10498" width="6.7109375" style="13" customWidth="1"/>
    <col min="10499" max="10499" width="47.5703125" style="13" customWidth="1"/>
    <col min="10500" max="10501" width="8.7109375" style="13" customWidth="1"/>
    <col min="10502" max="10502" width="14.7109375" style="13" customWidth="1"/>
    <col min="10503" max="10503" width="20.7109375" style="13" customWidth="1"/>
    <col min="10504" max="10751" width="11.5703125" style="13"/>
    <col min="10752" max="10753" width="3.7109375" style="13" customWidth="1"/>
    <col min="10754" max="10754" width="6.7109375" style="13" customWidth="1"/>
    <col min="10755" max="10755" width="47.5703125" style="13" customWidth="1"/>
    <col min="10756" max="10757" width="8.7109375" style="13" customWidth="1"/>
    <col min="10758" max="10758" width="14.7109375" style="13" customWidth="1"/>
    <col min="10759" max="10759" width="20.7109375" style="13" customWidth="1"/>
    <col min="10760" max="11007" width="11.5703125" style="13"/>
    <col min="11008" max="11009" width="3.7109375" style="13" customWidth="1"/>
    <col min="11010" max="11010" width="6.7109375" style="13" customWidth="1"/>
    <col min="11011" max="11011" width="47.5703125" style="13" customWidth="1"/>
    <col min="11012" max="11013" width="8.7109375" style="13" customWidth="1"/>
    <col min="11014" max="11014" width="14.7109375" style="13" customWidth="1"/>
    <col min="11015" max="11015" width="20.7109375" style="13" customWidth="1"/>
    <col min="11016" max="11263" width="11.5703125" style="13"/>
    <col min="11264" max="11265" width="3.7109375" style="13" customWidth="1"/>
    <col min="11266" max="11266" width="6.7109375" style="13" customWidth="1"/>
    <col min="11267" max="11267" width="47.5703125" style="13" customWidth="1"/>
    <col min="11268" max="11269" width="8.7109375" style="13" customWidth="1"/>
    <col min="11270" max="11270" width="14.7109375" style="13" customWidth="1"/>
    <col min="11271" max="11271" width="20.7109375" style="13" customWidth="1"/>
    <col min="11272" max="11519" width="11.5703125" style="13"/>
    <col min="11520" max="11521" width="3.7109375" style="13" customWidth="1"/>
    <col min="11522" max="11522" width="6.7109375" style="13" customWidth="1"/>
    <col min="11523" max="11523" width="47.5703125" style="13" customWidth="1"/>
    <col min="11524" max="11525" width="8.7109375" style="13" customWidth="1"/>
    <col min="11526" max="11526" width="14.7109375" style="13" customWidth="1"/>
    <col min="11527" max="11527" width="20.7109375" style="13" customWidth="1"/>
    <col min="11528" max="11775" width="11.5703125" style="13"/>
    <col min="11776" max="11777" width="3.7109375" style="13" customWidth="1"/>
    <col min="11778" max="11778" width="6.7109375" style="13" customWidth="1"/>
    <col min="11779" max="11779" width="47.5703125" style="13" customWidth="1"/>
    <col min="11780" max="11781" width="8.7109375" style="13" customWidth="1"/>
    <col min="11782" max="11782" width="14.7109375" style="13" customWidth="1"/>
    <col min="11783" max="11783" width="20.7109375" style="13" customWidth="1"/>
    <col min="11784" max="12031" width="11.5703125" style="13"/>
    <col min="12032" max="12033" width="3.7109375" style="13" customWidth="1"/>
    <col min="12034" max="12034" width="6.7109375" style="13" customWidth="1"/>
    <col min="12035" max="12035" width="47.5703125" style="13" customWidth="1"/>
    <col min="12036" max="12037" width="8.7109375" style="13" customWidth="1"/>
    <col min="12038" max="12038" width="14.7109375" style="13" customWidth="1"/>
    <col min="12039" max="12039" width="20.7109375" style="13" customWidth="1"/>
    <col min="12040" max="12287" width="11.5703125" style="13"/>
    <col min="12288" max="12289" width="3.7109375" style="13" customWidth="1"/>
    <col min="12290" max="12290" width="6.7109375" style="13" customWidth="1"/>
    <col min="12291" max="12291" width="47.5703125" style="13" customWidth="1"/>
    <col min="12292" max="12293" width="8.7109375" style="13" customWidth="1"/>
    <col min="12294" max="12294" width="14.7109375" style="13" customWidth="1"/>
    <col min="12295" max="12295" width="20.7109375" style="13" customWidth="1"/>
    <col min="12296" max="12543" width="11.5703125" style="13"/>
    <col min="12544" max="12545" width="3.7109375" style="13" customWidth="1"/>
    <col min="12546" max="12546" width="6.7109375" style="13" customWidth="1"/>
    <col min="12547" max="12547" width="47.5703125" style="13" customWidth="1"/>
    <col min="12548" max="12549" width="8.7109375" style="13" customWidth="1"/>
    <col min="12550" max="12550" width="14.7109375" style="13" customWidth="1"/>
    <col min="12551" max="12551" width="20.7109375" style="13" customWidth="1"/>
    <col min="12552" max="12799" width="11.5703125" style="13"/>
    <col min="12800" max="12801" width="3.7109375" style="13" customWidth="1"/>
    <col min="12802" max="12802" width="6.7109375" style="13" customWidth="1"/>
    <col min="12803" max="12803" width="47.5703125" style="13" customWidth="1"/>
    <col min="12804" max="12805" width="8.7109375" style="13" customWidth="1"/>
    <col min="12806" max="12806" width="14.7109375" style="13" customWidth="1"/>
    <col min="12807" max="12807" width="20.7109375" style="13" customWidth="1"/>
    <col min="12808" max="13055" width="11.5703125" style="13"/>
    <col min="13056" max="13057" width="3.7109375" style="13" customWidth="1"/>
    <col min="13058" max="13058" width="6.7109375" style="13" customWidth="1"/>
    <col min="13059" max="13059" width="47.5703125" style="13" customWidth="1"/>
    <col min="13060" max="13061" width="8.7109375" style="13" customWidth="1"/>
    <col min="13062" max="13062" width="14.7109375" style="13" customWidth="1"/>
    <col min="13063" max="13063" width="20.7109375" style="13" customWidth="1"/>
    <col min="13064" max="13311" width="11.5703125" style="13"/>
    <col min="13312" max="13313" width="3.7109375" style="13" customWidth="1"/>
    <col min="13314" max="13314" width="6.7109375" style="13" customWidth="1"/>
    <col min="13315" max="13315" width="47.5703125" style="13" customWidth="1"/>
    <col min="13316" max="13317" width="8.7109375" style="13" customWidth="1"/>
    <col min="13318" max="13318" width="14.7109375" style="13" customWidth="1"/>
    <col min="13319" max="13319" width="20.7109375" style="13" customWidth="1"/>
    <col min="13320" max="13567" width="11.5703125" style="13"/>
    <col min="13568" max="13569" width="3.7109375" style="13" customWidth="1"/>
    <col min="13570" max="13570" width="6.7109375" style="13" customWidth="1"/>
    <col min="13571" max="13571" width="47.5703125" style="13" customWidth="1"/>
    <col min="13572" max="13573" width="8.7109375" style="13" customWidth="1"/>
    <col min="13574" max="13574" width="14.7109375" style="13" customWidth="1"/>
    <col min="13575" max="13575" width="20.7109375" style="13" customWidth="1"/>
    <col min="13576" max="13823" width="11.5703125" style="13"/>
    <col min="13824" max="13825" width="3.7109375" style="13" customWidth="1"/>
    <col min="13826" max="13826" width="6.7109375" style="13" customWidth="1"/>
    <col min="13827" max="13827" width="47.5703125" style="13" customWidth="1"/>
    <col min="13828" max="13829" width="8.7109375" style="13" customWidth="1"/>
    <col min="13830" max="13830" width="14.7109375" style="13" customWidth="1"/>
    <col min="13831" max="13831" width="20.7109375" style="13" customWidth="1"/>
    <col min="13832" max="14079" width="11.5703125" style="13"/>
    <col min="14080" max="14081" width="3.7109375" style="13" customWidth="1"/>
    <col min="14082" max="14082" width="6.7109375" style="13" customWidth="1"/>
    <col min="14083" max="14083" width="47.5703125" style="13" customWidth="1"/>
    <col min="14084" max="14085" width="8.7109375" style="13" customWidth="1"/>
    <col min="14086" max="14086" width="14.7109375" style="13" customWidth="1"/>
    <col min="14087" max="14087" width="20.7109375" style="13" customWidth="1"/>
    <col min="14088" max="14335" width="11.5703125" style="13"/>
    <col min="14336" max="14337" width="3.7109375" style="13" customWidth="1"/>
    <col min="14338" max="14338" width="6.7109375" style="13" customWidth="1"/>
    <col min="14339" max="14339" width="47.5703125" style="13" customWidth="1"/>
    <col min="14340" max="14341" width="8.7109375" style="13" customWidth="1"/>
    <col min="14342" max="14342" width="14.7109375" style="13" customWidth="1"/>
    <col min="14343" max="14343" width="20.7109375" style="13" customWidth="1"/>
    <col min="14344" max="14591" width="11.5703125" style="13"/>
    <col min="14592" max="14593" width="3.7109375" style="13" customWidth="1"/>
    <col min="14594" max="14594" width="6.7109375" style="13" customWidth="1"/>
    <col min="14595" max="14595" width="47.5703125" style="13" customWidth="1"/>
    <col min="14596" max="14597" width="8.7109375" style="13" customWidth="1"/>
    <col min="14598" max="14598" width="14.7109375" style="13" customWidth="1"/>
    <col min="14599" max="14599" width="20.7109375" style="13" customWidth="1"/>
    <col min="14600" max="14847" width="11.5703125" style="13"/>
    <col min="14848" max="14849" width="3.7109375" style="13" customWidth="1"/>
    <col min="14850" max="14850" width="6.7109375" style="13" customWidth="1"/>
    <col min="14851" max="14851" width="47.5703125" style="13" customWidth="1"/>
    <col min="14852" max="14853" width="8.7109375" style="13" customWidth="1"/>
    <col min="14854" max="14854" width="14.7109375" style="13" customWidth="1"/>
    <col min="14855" max="14855" width="20.7109375" style="13" customWidth="1"/>
    <col min="14856" max="15103" width="11.5703125" style="13"/>
    <col min="15104" max="15105" width="3.7109375" style="13" customWidth="1"/>
    <col min="15106" max="15106" width="6.7109375" style="13" customWidth="1"/>
    <col min="15107" max="15107" width="47.5703125" style="13" customWidth="1"/>
    <col min="15108" max="15109" width="8.7109375" style="13" customWidth="1"/>
    <col min="15110" max="15110" width="14.7109375" style="13" customWidth="1"/>
    <col min="15111" max="15111" width="20.7109375" style="13" customWidth="1"/>
    <col min="15112" max="15359" width="11.5703125" style="13"/>
    <col min="15360" max="15361" width="3.7109375" style="13" customWidth="1"/>
    <col min="15362" max="15362" width="6.7109375" style="13" customWidth="1"/>
    <col min="15363" max="15363" width="47.5703125" style="13" customWidth="1"/>
    <col min="15364" max="15365" width="8.7109375" style="13" customWidth="1"/>
    <col min="15366" max="15366" width="14.7109375" style="13" customWidth="1"/>
    <col min="15367" max="15367" width="20.7109375" style="13" customWidth="1"/>
    <col min="15368" max="15615" width="11.5703125" style="13"/>
    <col min="15616" max="15617" width="3.7109375" style="13" customWidth="1"/>
    <col min="15618" max="15618" width="6.7109375" style="13" customWidth="1"/>
    <col min="15619" max="15619" width="47.5703125" style="13" customWidth="1"/>
    <col min="15620" max="15621" width="8.7109375" style="13" customWidth="1"/>
    <col min="15622" max="15622" width="14.7109375" style="13" customWidth="1"/>
    <col min="15623" max="15623" width="20.7109375" style="13" customWidth="1"/>
    <col min="15624" max="15871" width="11.5703125" style="13"/>
    <col min="15872" max="15873" width="3.7109375" style="13" customWidth="1"/>
    <col min="15874" max="15874" width="6.7109375" style="13" customWidth="1"/>
    <col min="15875" max="15875" width="47.5703125" style="13" customWidth="1"/>
    <col min="15876" max="15877" width="8.7109375" style="13" customWidth="1"/>
    <col min="15878" max="15878" width="14.7109375" style="13" customWidth="1"/>
    <col min="15879" max="15879" width="20.7109375" style="13" customWidth="1"/>
    <col min="15880" max="16127" width="11.5703125" style="13"/>
    <col min="16128" max="16129" width="3.7109375" style="13" customWidth="1"/>
    <col min="16130" max="16130" width="6.7109375" style="13" customWidth="1"/>
    <col min="16131" max="16131" width="47.5703125" style="13" customWidth="1"/>
    <col min="16132" max="16133" width="8.7109375" style="13" customWidth="1"/>
    <col min="16134" max="16134" width="14.7109375" style="13" customWidth="1"/>
    <col min="16135" max="16135" width="20.7109375" style="13" customWidth="1"/>
    <col min="16136" max="16384" width="11.5703125" style="13"/>
  </cols>
  <sheetData>
    <row r="1" spans="1:7" ht="16.5" x14ac:dyDescent="0.2">
      <c r="A1" s="142" t="s">
        <v>135</v>
      </c>
    </row>
    <row r="2" spans="1:7" ht="13.5" thickBot="1" x14ac:dyDescent="0.25"/>
    <row r="3" spans="1:7" ht="13.5" thickBot="1" x14ac:dyDescent="0.25">
      <c r="A3" s="147" t="s">
        <v>99</v>
      </c>
      <c r="B3" s="148"/>
      <c r="C3" s="149" t="s">
        <v>100</v>
      </c>
      <c r="D3" s="150" t="s">
        <v>101</v>
      </c>
      <c r="E3" s="78" t="s">
        <v>102</v>
      </c>
      <c r="F3" s="79" t="s">
        <v>103</v>
      </c>
      <c r="G3" s="79" t="s">
        <v>104</v>
      </c>
    </row>
    <row r="4" spans="1:7" x14ac:dyDescent="0.2">
      <c r="A4" s="151"/>
      <c r="B4" s="151"/>
      <c r="C4" s="152"/>
      <c r="D4" s="153"/>
      <c r="E4" s="154"/>
      <c r="F4" s="155"/>
      <c r="G4" s="155"/>
    </row>
    <row r="5" spans="1:7" x14ac:dyDescent="0.2">
      <c r="A5" s="159"/>
      <c r="B5" s="160"/>
      <c r="C5" s="168" t="s">
        <v>107</v>
      </c>
      <c r="D5" s="160"/>
      <c r="E5" s="161"/>
      <c r="F5" s="162"/>
      <c r="G5" s="162"/>
    </row>
    <row r="6" spans="1:7" ht="27" x14ac:dyDescent="0.2">
      <c r="A6" s="156" t="s">
        <v>108</v>
      </c>
      <c r="B6" s="157">
        <v>1</v>
      </c>
      <c r="C6" s="208" t="s">
        <v>178</v>
      </c>
      <c r="D6" s="156" t="s">
        <v>13</v>
      </c>
      <c r="E6" s="158">
        <v>100</v>
      </c>
      <c r="F6" s="200"/>
      <c r="G6" s="184">
        <f>E6*F6</f>
        <v>0</v>
      </c>
    </row>
    <row r="7" spans="1:7" ht="27" x14ac:dyDescent="0.2">
      <c r="A7" s="156" t="s">
        <v>108</v>
      </c>
      <c r="B7" s="157">
        <v>2</v>
      </c>
      <c r="C7" s="208" t="s">
        <v>179</v>
      </c>
      <c r="D7" s="156" t="s">
        <v>13</v>
      </c>
      <c r="E7" s="158">
        <v>250</v>
      </c>
      <c r="F7" s="200"/>
      <c r="G7" s="184">
        <f>E7*F7</f>
        <v>0</v>
      </c>
    </row>
    <row r="8" spans="1:7" ht="27" x14ac:dyDescent="0.2">
      <c r="A8" s="156" t="s">
        <v>108</v>
      </c>
      <c r="B8" s="157">
        <v>3</v>
      </c>
      <c r="C8" s="208" t="s">
        <v>180</v>
      </c>
      <c r="D8" s="156" t="s">
        <v>13</v>
      </c>
      <c r="E8" s="158">
        <v>250</v>
      </c>
      <c r="F8" s="200"/>
      <c r="G8" s="184">
        <f>E8*F8</f>
        <v>0</v>
      </c>
    </row>
    <row r="9" spans="1:7" ht="27" x14ac:dyDescent="0.2">
      <c r="A9" s="156" t="s">
        <v>108</v>
      </c>
      <c r="B9" s="157">
        <v>4</v>
      </c>
      <c r="C9" s="208" t="s">
        <v>181</v>
      </c>
      <c r="D9" s="156" t="s">
        <v>13</v>
      </c>
      <c r="E9" s="158">
        <v>250</v>
      </c>
      <c r="F9" s="200"/>
      <c r="G9" s="184">
        <f>E9*F9</f>
        <v>0</v>
      </c>
    </row>
    <row r="10" spans="1:7" ht="27" x14ac:dyDescent="0.2">
      <c r="A10" s="203" t="s">
        <v>108</v>
      </c>
      <c r="B10" s="204">
        <v>5</v>
      </c>
      <c r="C10" s="208" t="s">
        <v>182</v>
      </c>
      <c r="D10" s="203" t="s">
        <v>13</v>
      </c>
      <c r="E10" s="205">
        <v>65</v>
      </c>
      <c r="F10" s="206"/>
      <c r="G10" s="207">
        <f>E10*F10</f>
        <v>0</v>
      </c>
    </row>
    <row r="11" spans="1:7" x14ac:dyDescent="0.2">
      <c r="A11" s="159"/>
      <c r="B11" s="165"/>
      <c r="C11" s="166" t="s">
        <v>109</v>
      </c>
      <c r="D11" s="165"/>
      <c r="E11" s="167"/>
      <c r="F11" s="185"/>
      <c r="G11" s="186">
        <f>SUM(G6:G10)</f>
        <v>0</v>
      </c>
    </row>
    <row r="12" spans="1:7" x14ac:dyDescent="0.2">
      <c r="A12" s="159"/>
      <c r="B12" s="165"/>
      <c r="C12" s="166"/>
      <c r="D12" s="165"/>
      <c r="E12" s="167"/>
      <c r="F12" s="185"/>
      <c r="G12" s="185"/>
    </row>
    <row r="13" spans="1:7" x14ac:dyDescent="0.2">
      <c r="A13" s="159"/>
      <c r="B13" s="160"/>
      <c r="C13" s="168" t="s">
        <v>110</v>
      </c>
      <c r="D13" s="160"/>
      <c r="E13" s="161"/>
      <c r="F13" s="187"/>
      <c r="G13" s="187"/>
    </row>
    <row r="14" spans="1:7" ht="25.5" x14ac:dyDescent="0.2">
      <c r="A14" s="156" t="s">
        <v>111</v>
      </c>
      <c r="B14" s="157">
        <v>1</v>
      </c>
      <c r="C14" s="164" t="s">
        <v>112</v>
      </c>
      <c r="D14" s="156" t="s">
        <v>71</v>
      </c>
      <c r="E14" s="205">
        <v>6</v>
      </c>
      <c r="F14" s="200"/>
      <c r="G14" s="184">
        <f>E14*F14</f>
        <v>0</v>
      </c>
    </row>
    <row r="15" spans="1:7" ht="25.5" x14ac:dyDescent="0.2">
      <c r="A15" s="156" t="s">
        <v>111</v>
      </c>
      <c r="B15" s="157">
        <v>2</v>
      </c>
      <c r="C15" s="164" t="s">
        <v>113</v>
      </c>
      <c r="D15" s="156" t="s">
        <v>71</v>
      </c>
      <c r="E15" s="205">
        <v>7</v>
      </c>
      <c r="F15" s="200"/>
      <c r="G15" s="184">
        <f>E15*F15</f>
        <v>0</v>
      </c>
    </row>
    <row r="16" spans="1:7" ht="13.5" x14ac:dyDescent="0.2">
      <c r="A16" s="156" t="s">
        <v>111</v>
      </c>
      <c r="B16" s="157">
        <v>3</v>
      </c>
      <c r="C16" s="208" t="s">
        <v>184</v>
      </c>
      <c r="D16" s="156" t="s">
        <v>71</v>
      </c>
      <c r="E16" s="158">
        <v>1</v>
      </c>
      <c r="F16" s="200"/>
      <c r="G16" s="184">
        <f>E16*F16</f>
        <v>0</v>
      </c>
    </row>
    <row r="17" spans="1:7" ht="13.5" x14ac:dyDescent="0.2">
      <c r="A17" s="203" t="s">
        <v>111</v>
      </c>
      <c r="B17" s="204">
        <v>4</v>
      </c>
      <c r="C17" s="208" t="s">
        <v>183</v>
      </c>
      <c r="D17" s="203" t="s">
        <v>71</v>
      </c>
      <c r="E17" s="205">
        <v>1</v>
      </c>
      <c r="F17" s="206"/>
      <c r="G17" s="207">
        <f>E17*F17</f>
        <v>0</v>
      </c>
    </row>
    <row r="18" spans="1:7" x14ac:dyDescent="0.2">
      <c r="A18" s="159"/>
      <c r="B18" s="165"/>
      <c r="C18" s="166" t="s">
        <v>114</v>
      </c>
      <c r="D18" s="165"/>
      <c r="E18" s="167"/>
      <c r="F18" s="185"/>
      <c r="G18" s="186">
        <f>SUM(G14:G17)</f>
        <v>0</v>
      </c>
    </row>
    <row r="19" spans="1:7" x14ac:dyDescent="0.2">
      <c r="A19" s="159"/>
      <c r="B19" s="165"/>
      <c r="C19" s="166"/>
      <c r="D19" s="165"/>
      <c r="E19" s="167"/>
      <c r="F19" s="185"/>
      <c r="G19" s="185"/>
    </row>
    <row r="20" spans="1:7" x14ac:dyDescent="0.2">
      <c r="A20" s="159"/>
      <c r="B20" s="160"/>
      <c r="C20" s="168" t="s">
        <v>115</v>
      </c>
      <c r="D20" s="160"/>
      <c r="E20" s="161"/>
      <c r="F20" s="187"/>
      <c r="G20" s="187"/>
    </row>
    <row r="21" spans="1:7" ht="25.5" x14ac:dyDescent="0.2">
      <c r="A21" s="156" t="s">
        <v>116</v>
      </c>
      <c r="B21" s="157">
        <v>1</v>
      </c>
      <c r="C21" s="164" t="s">
        <v>117</v>
      </c>
      <c r="D21" s="156" t="s">
        <v>71</v>
      </c>
      <c r="E21" s="158">
        <v>3</v>
      </c>
      <c r="F21" s="200"/>
      <c r="G21" s="184">
        <f t="shared" ref="G21:G29" si="0">E21*F21</f>
        <v>0</v>
      </c>
    </row>
    <row r="22" spans="1:7" ht="25.5" x14ac:dyDescent="0.2">
      <c r="A22" s="156" t="s">
        <v>116</v>
      </c>
      <c r="B22" s="157">
        <v>2</v>
      </c>
      <c r="C22" s="164" t="s">
        <v>118</v>
      </c>
      <c r="D22" s="156" t="s">
        <v>71</v>
      </c>
      <c r="E22" s="158">
        <v>1</v>
      </c>
      <c r="F22" s="200"/>
      <c r="G22" s="184">
        <f t="shared" si="0"/>
        <v>0</v>
      </c>
    </row>
    <row r="23" spans="1:7" ht="25.5" x14ac:dyDescent="0.2">
      <c r="A23" s="156" t="s">
        <v>116</v>
      </c>
      <c r="B23" s="157">
        <v>3</v>
      </c>
      <c r="C23" s="164" t="s">
        <v>119</v>
      </c>
      <c r="D23" s="156" t="s">
        <v>94</v>
      </c>
      <c r="E23" s="158">
        <v>1</v>
      </c>
      <c r="F23" s="200"/>
      <c r="G23" s="184">
        <f t="shared" si="0"/>
        <v>0</v>
      </c>
    </row>
    <row r="24" spans="1:7" x14ac:dyDescent="0.2">
      <c r="A24" s="156" t="s">
        <v>116</v>
      </c>
      <c r="B24" s="157">
        <v>4</v>
      </c>
      <c r="C24" s="164" t="s">
        <v>120</v>
      </c>
      <c r="D24" s="156" t="s">
        <v>94</v>
      </c>
      <c r="E24" s="158">
        <v>1</v>
      </c>
      <c r="F24" s="200"/>
      <c r="G24" s="184">
        <f t="shared" si="0"/>
        <v>0</v>
      </c>
    </row>
    <row r="25" spans="1:7" x14ac:dyDescent="0.2">
      <c r="A25" s="156" t="s">
        <v>116</v>
      </c>
      <c r="B25" s="157">
        <v>5</v>
      </c>
      <c r="C25" s="164" t="s">
        <v>121</v>
      </c>
      <c r="D25" s="156" t="s">
        <v>71</v>
      </c>
      <c r="E25" s="205">
        <v>10</v>
      </c>
      <c r="F25" s="200"/>
      <c r="G25" s="184">
        <f t="shared" si="0"/>
        <v>0</v>
      </c>
    </row>
    <row r="26" spans="1:7" x14ac:dyDescent="0.2">
      <c r="A26" s="156" t="s">
        <v>116</v>
      </c>
      <c r="B26" s="157">
        <v>6</v>
      </c>
      <c r="C26" s="164" t="s">
        <v>122</v>
      </c>
      <c r="D26" s="156" t="s">
        <v>71</v>
      </c>
      <c r="E26" s="205">
        <v>12</v>
      </c>
      <c r="F26" s="200"/>
      <c r="G26" s="184">
        <f t="shared" si="0"/>
        <v>0</v>
      </c>
    </row>
    <row r="27" spans="1:7" x14ac:dyDescent="0.2">
      <c r="A27" s="156" t="s">
        <v>116</v>
      </c>
      <c r="B27" s="157">
        <v>7</v>
      </c>
      <c r="C27" s="164" t="s">
        <v>123</v>
      </c>
      <c r="D27" s="156" t="s">
        <v>71</v>
      </c>
      <c r="E27" s="205">
        <v>12</v>
      </c>
      <c r="F27" s="200"/>
      <c r="G27" s="184">
        <f t="shared" si="0"/>
        <v>0</v>
      </c>
    </row>
    <row r="28" spans="1:7" x14ac:dyDescent="0.2">
      <c r="A28" s="203" t="s">
        <v>116</v>
      </c>
      <c r="B28" s="157">
        <v>8</v>
      </c>
      <c r="C28" s="164" t="s">
        <v>124</v>
      </c>
      <c r="D28" s="156" t="s">
        <v>71</v>
      </c>
      <c r="E28" s="205">
        <v>26.02</v>
      </c>
      <c r="F28" s="200"/>
      <c r="G28" s="184">
        <f t="shared" si="0"/>
        <v>0</v>
      </c>
    </row>
    <row r="29" spans="1:7" ht="25.5" x14ac:dyDescent="0.2">
      <c r="A29" s="156" t="s">
        <v>116</v>
      </c>
      <c r="B29" s="157">
        <v>9</v>
      </c>
      <c r="C29" s="164" t="s">
        <v>125</v>
      </c>
      <c r="D29" s="156" t="s">
        <v>94</v>
      </c>
      <c r="E29" s="158">
        <v>1</v>
      </c>
      <c r="F29" s="200"/>
      <c r="G29" s="184">
        <f t="shared" si="0"/>
        <v>0</v>
      </c>
    </row>
    <row r="30" spans="1:7" x14ac:dyDescent="0.2">
      <c r="A30" s="159"/>
      <c r="B30" s="165"/>
      <c r="C30" s="166" t="s">
        <v>126</v>
      </c>
      <c r="D30" s="165"/>
      <c r="E30" s="167"/>
      <c r="F30" s="185"/>
      <c r="G30" s="186">
        <f>SUM(G21:G29)</f>
        <v>0</v>
      </c>
    </row>
    <row r="31" spans="1:7" x14ac:dyDescent="0.2">
      <c r="A31" s="159"/>
      <c r="B31" s="165"/>
      <c r="C31" s="166"/>
      <c r="D31" s="165"/>
      <c r="E31" s="167"/>
      <c r="F31" s="185"/>
      <c r="G31" s="185"/>
    </row>
    <row r="32" spans="1:7" x14ac:dyDescent="0.2">
      <c r="A32" s="159"/>
      <c r="B32" s="160"/>
      <c r="C32" s="168" t="s">
        <v>127</v>
      </c>
      <c r="D32" s="160"/>
      <c r="E32" s="161"/>
      <c r="F32" s="187"/>
      <c r="G32" s="187"/>
    </row>
    <row r="33" spans="1:9" s="14" customFormat="1" x14ac:dyDescent="0.25">
      <c r="A33" s="156" t="s">
        <v>128</v>
      </c>
      <c r="B33" s="157">
        <v>1</v>
      </c>
      <c r="C33" s="169" t="s">
        <v>129</v>
      </c>
      <c r="D33" s="157" t="s">
        <v>94</v>
      </c>
      <c r="E33" s="141">
        <v>1</v>
      </c>
      <c r="F33" s="200"/>
      <c r="G33" s="184">
        <f>E33*F33</f>
        <v>0</v>
      </c>
    </row>
    <row r="34" spans="1:9" s="14" customFormat="1" x14ac:dyDescent="0.25">
      <c r="A34" s="156" t="s">
        <v>128</v>
      </c>
      <c r="B34" s="157">
        <v>2</v>
      </c>
      <c r="C34" s="169" t="s">
        <v>130</v>
      </c>
      <c r="D34" s="157" t="s">
        <v>94</v>
      </c>
      <c r="E34" s="141">
        <v>1</v>
      </c>
      <c r="F34" s="200"/>
      <c r="G34" s="184">
        <f>E34*F34</f>
        <v>0</v>
      </c>
    </row>
    <row r="35" spans="1:9" s="14" customFormat="1" ht="13.5" x14ac:dyDescent="0.25">
      <c r="A35" s="156" t="s">
        <v>128</v>
      </c>
      <c r="B35" s="157">
        <v>3</v>
      </c>
      <c r="C35" s="208" t="s">
        <v>185</v>
      </c>
      <c r="D35" s="156" t="s">
        <v>71</v>
      </c>
      <c r="E35" s="158">
        <v>1</v>
      </c>
      <c r="F35" s="200"/>
      <c r="G35" s="184">
        <f>E35*F35</f>
        <v>0</v>
      </c>
    </row>
    <row r="36" spans="1:9" s="14" customFormat="1" x14ac:dyDescent="0.25">
      <c r="A36" s="203"/>
      <c r="B36" s="204"/>
      <c r="C36" s="209"/>
      <c r="D36" s="204"/>
      <c r="E36" s="210"/>
      <c r="F36" s="206"/>
      <c r="G36" s="207"/>
    </row>
    <row r="37" spans="1:9" s="14" customFormat="1" x14ac:dyDescent="0.25">
      <c r="A37" s="156" t="s">
        <v>128</v>
      </c>
      <c r="B37" s="157">
        <v>5</v>
      </c>
      <c r="C37" s="209" t="s">
        <v>186</v>
      </c>
      <c r="D37" s="157" t="s">
        <v>131</v>
      </c>
      <c r="E37" s="141">
        <v>5</v>
      </c>
      <c r="F37" s="200"/>
      <c r="G37" s="184">
        <f>E37*F37</f>
        <v>0</v>
      </c>
    </row>
    <row r="38" spans="1:9" x14ac:dyDescent="0.2">
      <c r="A38" s="163"/>
      <c r="B38" s="160"/>
      <c r="C38" s="166" t="s">
        <v>132</v>
      </c>
      <c r="D38" s="165"/>
      <c r="E38" s="167"/>
      <c r="F38" s="185"/>
      <c r="G38" s="186">
        <f>SUM(G33:G37)</f>
        <v>0</v>
      </c>
    </row>
    <row r="39" spans="1:9" x14ac:dyDescent="0.2">
      <c r="A39" s="163"/>
      <c r="B39" s="160"/>
      <c r="C39" s="170"/>
      <c r="D39" s="159"/>
      <c r="E39" s="171"/>
      <c r="F39" s="172"/>
      <c r="G39" s="172"/>
    </row>
    <row r="40" spans="1:9" x14ac:dyDescent="0.2">
      <c r="A40" s="159"/>
      <c r="B40" s="173"/>
      <c r="C40" s="195" t="s">
        <v>173</v>
      </c>
      <c r="D40" s="173"/>
      <c r="E40" s="174"/>
      <c r="F40" s="175"/>
      <c r="G40" s="175"/>
    </row>
    <row r="41" spans="1:9" x14ac:dyDescent="0.2">
      <c r="A41" s="159"/>
      <c r="B41" s="160"/>
      <c r="C41" s="196" t="s">
        <v>107</v>
      </c>
      <c r="D41" s="197"/>
      <c r="E41" s="198"/>
      <c r="F41" s="199"/>
      <c r="G41" s="180">
        <f>G11</f>
        <v>0</v>
      </c>
    </row>
    <row r="42" spans="1:9" x14ac:dyDescent="0.2">
      <c r="A42" s="159"/>
      <c r="B42" s="160"/>
      <c r="C42" s="176" t="s">
        <v>110</v>
      </c>
      <c r="D42" s="177"/>
      <c r="E42" s="178"/>
      <c r="F42" s="179"/>
      <c r="G42" s="180">
        <f>G18</f>
        <v>0</v>
      </c>
    </row>
    <row r="43" spans="1:9" x14ac:dyDescent="0.2">
      <c r="A43" s="159"/>
      <c r="B43" s="160"/>
      <c r="C43" s="176" t="s">
        <v>115</v>
      </c>
      <c r="D43" s="177"/>
      <c r="E43" s="178"/>
      <c r="F43" s="179"/>
      <c r="G43" s="180">
        <f>G30</f>
        <v>0</v>
      </c>
    </row>
    <row r="44" spans="1:9" ht="13.5" thickBot="1" x14ac:dyDescent="0.25">
      <c r="A44" s="159"/>
      <c r="B44" s="160"/>
      <c r="C44" s="188" t="s">
        <v>127</v>
      </c>
      <c r="D44" s="163"/>
      <c r="E44" s="161"/>
      <c r="F44" s="162"/>
      <c r="G44" s="189">
        <f>G38</f>
        <v>0</v>
      </c>
    </row>
    <row r="45" spans="1:9" ht="13.5" thickBot="1" x14ac:dyDescent="0.25">
      <c r="A45" s="159"/>
      <c r="B45" s="173"/>
      <c r="C45" s="190" t="s">
        <v>172</v>
      </c>
      <c r="D45" s="191"/>
      <c r="E45" s="192"/>
      <c r="F45" s="193"/>
      <c r="G45" s="194">
        <f>SUM(G41:G44)</f>
        <v>0</v>
      </c>
    </row>
    <row r="46" spans="1:9" x14ac:dyDescent="0.2">
      <c r="A46" s="159"/>
      <c r="B46" s="160"/>
      <c r="C46" s="181"/>
      <c r="D46" s="160"/>
      <c r="E46" s="161"/>
      <c r="F46" s="162"/>
      <c r="G46" s="162"/>
    </row>
    <row r="47" spans="1:9" x14ac:dyDescent="0.2">
      <c r="A47" s="159"/>
      <c r="B47" s="159"/>
      <c r="C47" s="170"/>
      <c r="D47" s="159"/>
      <c r="E47" s="171"/>
      <c r="F47" s="172"/>
      <c r="G47" s="172"/>
      <c r="I47" s="14"/>
    </row>
    <row r="48" spans="1:9" x14ac:dyDescent="0.2">
      <c r="A48" s="159"/>
      <c r="B48" s="159"/>
      <c r="C48" s="182"/>
      <c r="D48" s="159"/>
      <c r="E48" s="171"/>
      <c r="F48" s="172"/>
      <c r="G48" s="172"/>
    </row>
    <row r="49" spans="1:7" x14ac:dyDescent="0.2">
      <c r="A49" s="159"/>
      <c r="B49" s="159"/>
      <c r="C49" s="170"/>
      <c r="D49" s="159"/>
      <c r="E49" s="171"/>
      <c r="F49" s="172"/>
      <c r="G49" s="172"/>
    </row>
    <row r="50" spans="1:7" x14ac:dyDescent="0.2">
      <c r="A50" s="159"/>
      <c r="B50" s="159"/>
      <c r="C50" s="170"/>
      <c r="D50" s="159"/>
      <c r="E50" s="171"/>
      <c r="F50" s="172"/>
      <c r="G50" s="172"/>
    </row>
    <row r="51" spans="1:7" x14ac:dyDescent="0.2">
      <c r="A51" s="159"/>
      <c r="B51" s="159"/>
      <c r="C51" s="170"/>
      <c r="D51" s="159"/>
      <c r="E51" s="171"/>
      <c r="F51" s="172"/>
      <c r="G51" s="172"/>
    </row>
    <row r="52" spans="1:7" x14ac:dyDescent="0.2">
      <c r="A52" s="159"/>
      <c r="B52" s="159"/>
      <c r="C52" s="170"/>
      <c r="D52" s="159"/>
      <c r="E52" s="171"/>
      <c r="F52" s="172"/>
      <c r="G52" s="172"/>
    </row>
    <row r="53" spans="1:7" x14ac:dyDescent="0.2">
      <c r="A53" s="159"/>
      <c r="B53" s="159"/>
      <c r="C53" s="170"/>
      <c r="D53" s="159"/>
      <c r="E53" s="171"/>
      <c r="F53" s="172"/>
      <c r="G53" s="172"/>
    </row>
    <row r="54" spans="1:7" x14ac:dyDescent="0.2">
      <c r="A54" s="159"/>
      <c r="B54" s="159"/>
      <c r="C54" s="170"/>
      <c r="D54" s="159"/>
      <c r="E54" s="171"/>
      <c r="F54" s="172"/>
      <c r="G54" s="172"/>
    </row>
    <row r="75" spans="1:1" x14ac:dyDescent="0.2">
      <c r="A75" s="183"/>
    </row>
  </sheetData>
  <sheetProtection password="DD5D" sheet="1" objects="1" scenarios="1"/>
  <printOptions horizontalCentered="1"/>
  <pageMargins left="0.74803149606299213" right="0.74803149606299213" top="0.78740157480314965" bottom="0.59055118110236227" header="0.51181102362204722" footer="0.39370078740157483"/>
  <pageSetup paperSize="9" scale="89" fitToHeight="0" orientation="portrait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Rekapitulacija</vt:lpstr>
      <vt:lpstr>I. TIRI</vt:lpstr>
      <vt:lpstr>II. EKK gradbeni del</vt:lpstr>
      <vt:lpstr>III. ELEKTRO INSTAL</vt:lpstr>
      <vt:lpstr>'I. TIRI'!Print_Area</vt:lpstr>
      <vt:lpstr>'II. EKK gradbeni del'!Print_Area</vt:lpstr>
      <vt:lpstr>'III. ELEKTRO INSTAL'!Print_Area</vt:lpstr>
      <vt:lpstr>Rekapitulacija!Print_Area</vt:lpstr>
      <vt:lpstr>'III. ELEKTRO INSTAL'!Print_Titles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Sodja</dc:creator>
  <cp:lastModifiedBy>Žerjal Mara</cp:lastModifiedBy>
  <cp:lastPrinted>2016-05-09T10:02:57Z</cp:lastPrinted>
  <dcterms:created xsi:type="dcterms:W3CDTF">2015-02-06T09:30:53Z</dcterms:created>
  <dcterms:modified xsi:type="dcterms:W3CDTF">2016-05-13T13:19:02Z</dcterms:modified>
</cp:coreProperties>
</file>