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VHOD PO DPN\DODATEK\"/>
    </mc:Choice>
  </mc:AlternateContent>
  <bookViews>
    <workbookView xWindow="0" yWindow="0" windowWidth="12810" windowHeight="12345" tabRatio="886"/>
  </bookViews>
  <sheets>
    <sheet name="REKAPITULACIJA" sheetId="1" r:id="rId1"/>
    <sheet name="1_MOD_OBJEKT" sheetId="7" r:id="rId2"/>
    <sheet name="3_0_SPREMB_CESTE" sheetId="10" r:id="rId3"/>
    <sheet name="1. NADSTREŠNICA NAD VHODOM" sheetId="13" r:id="rId4"/>
    <sheet name="3_2_EKK" sheetId="9" r:id="rId5"/>
    <sheet name="3_3_KANALIZACIJA" sheetId="4" r:id="rId6"/>
    <sheet name="3_4_VODOVOD" sheetId="3" r:id="rId7"/>
    <sheet name="4_1_EL_INST" sheetId="8" r:id="rId8"/>
    <sheet name="6_1_TK" sheetId="6" r:id="rId9"/>
    <sheet name="7_TEH_ELEKTRONSKIH_INST" sheetId="5" r:id="rId10"/>
    <sheet name="8_OSTALE STORITVE" sheetId="11" r:id="rId11"/>
  </sheets>
  <definedNames>
    <definedName name="_xlnm.Print_Area" localSheetId="6">'3_4_VODOVOD'!$A$1:$I$208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1" i="8" l="1"/>
  <c r="G346" i="8"/>
  <c r="F131" i="7" l="1"/>
  <c r="F134" i="7" l="1"/>
  <c r="F130" i="7"/>
  <c r="F129" i="7"/>
  <c r="F128" i="7"/>
  <c r="F127" i="7"/>
  <c r="F126" i="7"/>
  <c r="F125" i="7"/>
  <c r="F124" i="7"/>
  <c r="F123" i="7"/>
  <c r="F122" i="7"/>
  <c r="F121" i="7"/>
  <c r="F120" i="7"/>
  <c r="F119" i="7"/>
  <c r="F115" i="7"/>
  <c r="F113" i="7"/>
  <c r="F108" i="7"/>
  <c r="F102" i="7"/>
  <c r="F100" i="7"/>
  <c r="F98" i="7"/>
  <c r="F96" i="7"/>
  <c r="F76" i="7"/>
  <c r="F72" i="7"/>
  <c r="F70" i="7"/>
  <c r="F68" i="7"/>
  <c r="F67" i="7"/>
  <c r="F64" i="7"/>
  <c r="F62" i="7"/>
  <c r="F60" i="7"/>
  <c r="F58" i="7"/>
  <c r="F47" i="7"/>
  <c r="F46" i="7"/>
  <c r="F45" i="7"/>
  <c r="F39" i="7"/>
  <c r="F35" i="7"/>
  <c r="F33" i="7"/>
  <c r="F29" i="7"/>
  <c r="F28" i="7"/>
  <c r="F21" i="7"/>
  <c r="F142" i="7" l="1"/>
  <c r="G20" i="8"/>
  <c r="G31" i="13" l="1"/>
  <c r="G37" i="13" s="1"/>
  <c r="G6" i="13" s="1"/>
  <c r="G33" i="13"/>
  <c r="G35" i="13"/>
  <c r="G42" i="13"/>
  <c r="G43" i="13"/>
  <c r="G44" i="13"/>
  <c r="G45" i="13"/>
  <c r="G52" i="13"/>
  <c r="G53" i="13"/>
  <c r="G54" i="13"/>
  <c r="G55" i="13"/>
  <c r="G56" i="13"/>
  <c r="G58" i="13"/>
  <c r="G60" i="13"/>
  <c r="G63" i="13"/>
  <c r="G64" i="13"/>
  <c r="G65" i="13"/>
  <c r="G66" i="13"/>
  <c r="G67" i="13"/>
  <c r="G68" i="13"/>
  <c r="G71" i="13"/>
  <c r="G72" i="13"/>
  <c r="G73" i="13"/>
  <c r="G74" i="13"/>
  <c r="G85" i="13"/>
  <c r="G86" i="13"/>
  <c r="G87" i="13"/>
  <c r="G88" i="13"/>
  <c r="G90" i="13"/>
  <c r="G95" i="13"/>
  <c r="G97" i="13"/>
  <c r="G100" i="13"/>
  <c r="G101" i="13"/>
  <c r="G102" i="13"/>
  <c r="G104" i="13"/>
  <c r="G106" i="13"/>
  <c r="G109" i="13"/>
  <c r="G110" i="13"/>
  <c r="G111" i="13"/>
  <c r="G113" i="13"/>
  <c r="G115" i="13"/>
  <c r="G117" i="13"/>
  <c r="G120" i="13"/>
  <c r="G121" i="13"/>
  <c r="G122" i="13"/>
  <c r="G124" i="13"/>
  <c r="G126" i="13"/>
  <c r="G129" i="13"/>
  <c r="G130" i="13"/>
  <c r="G131" i="13"/>
  <c r="G132" i="13"/>
  <c r="G133" i="13"/>
  <c r="G134" i="13"/>
  <c r="G140" i="13"/>
  <c r="G141" i="13"/>
  <c r="G142" i="13"/>
  <c r="G143" i="13"/>
  <c r="G146" i="13"/>
  <c r="G152" i="13"/>
  <c r="G155" i="13"/>
  <c r="G156" i="13"/>
  <c r="G157" i="13"/>
  <c r="G158" i="13"/>
  <c r="G159" i="13"/>
  <c r="G160" i="13"/>
  <c r="G164" i="13"/>
  <c r="G165" i="13"/>
  <c r="G166" i="13"/>
  <c r="G167" i="13"/>
  <c r="G168" i="13"/>
  <c r="G172" i="13"/>
  <c r="G173" i="13"/>
  <c r="G174" i="13"/>
  <c r="G175" i="13"/>
  <c r="G176" i="13"/>
  <c r="G177" i="13"/>
  <c r="G180" i="13"/>
  <c r="G183" i="13"/>
  <c r="G191" i="13"/>
  <c r="G192" i="13"/>
  <c r="G193" i="13"/>
  <c r="G196" i="13"/>
  <c r="G197" i="13"/>
  <c r="G198" i="13"/>
  <c r="G201" i="13"/>
  <c r="G202" i="13"/>
  <c r="G203" i="13"/>
  <c r="G206" i="13"/>
  <c r="G207" i="13"/>
  <c r="G208" i="13"/>
  <c r="G211" i="13"/>
  <c r="G212" i="13"/>
  <c r="G213" i="13"/>
  <c r="G216" i="13"/>
  <c r="G222" i="13"/>
  <c r="G224" i="13"/>
  <c r="G226" i="13"/>
  <c r="G228" i="13"/>
  <c r="G231" i="13"/>
  <c r="G233" i="13"/>
  <c r="G244" i="13"/>
  <c r="G246" i="13" s="1"/>
  <c r="G15" i="13" s="1"/>
  <c r="G251" i="13"/>
  <c r="G253" i="13"/>
  <c r="G255" i="13"/>
  <c r="G261" i="13"/>
  <c r="G263" i="13"/>
  <c r="G266" i="13"/>
  <c r="G267" i="13"/>
  <c r="G268" i="13"/>
  <c r="G275" i="13"/>
  <c r="G277" i="13" s="1"/>
  <c r="G18" i="13" s="1"/>
  <c r="G257" i="13" l="1"/>
  <c r="G16" i="13" s="1"/>
  <c r="G235" i="13"/>
  <c r="G11" i="13" s="1"/>
  <c r="G76" i="13"/>
  <c r="G7" i="13" s="1"/>
  <c r="G270" i="13"/>
  <c r="G17" i="13" s="1"/>
  <c r="G148" i="13"/>
  <c r="G8" i="13" s="1"/>
  <c r="G218" i="13"/>
  <c r="G10" i="13" s="1"/>
  <c r="G186" i="13"/>
  <c r="G9" i="13" s="1"/>
  <c r="G19" i="13"/>
  <c r="G12" i="13" l="1"/>
  <c r="G20" i="13" s="1"/>
  <c r="G21" i="13" s="1"/>
  <c r="G22" i="13" s="1"/>
  <c r="E82" i="5"/>
  <c r="E72" i="5"/>
  <c r="E60" i="5"/>
  <c r="E47" i="5"/>
  <c r="G23" i="1" l="1"/>
  <c r="B350" i="8"/>
  <c r="B351" i="8"/>
  <c r="G327" i="8" l="1"/>
  <c r="G126" i="8" l="1"/>
  <c r="F56" i="9" l="1"/>
  <c r="F57" i="9"/>
  <c r="F58" i="9"/>
  <c r="F59" i="9"/>
  <c r="F60" i="9"/>
  <c r="F61" i="9"/>
  <c r="F62" i="9"/>
  <c r="F63" i="9"/>
  <c r="F480" i="5"/>
  <c r="K181" i="3"/>
  <c r="G181" i="8"/>
  <c r="G122" i="8"/>
  <c r="G123" i="8"/>
  <c r="G124" i="8"/>
  <c r="G125" i="8"/>
  <c r="G121" i="8"/>
  <c r="G119" i="8"/>
  <c r="G111" i="8"/>
  <c r="G55" i="8"/>
  <c r="G369" i="8"/>
  <c r="G223" i="8"/>
  <c r="G97" i="8"/>
  <c r="D55" i="9"/>
  <c r="F55" i="9" s="1"/>
  <c r="D53" i="9"/>
  <c r="F53" i="9" s="1"/>
  <c r="D19" i="9"/>
  <c r="D23" i="9"/>
  <c r="F23" i="9" s="1"/>
  <c r="F45" i="9"/>
  <c r="F5" i="6" l="1"/>
  <c r="F6" i="6"/>
  <c r="F7" i="6"/>
  <c r="F8" i="6"/>
  <c r="F9" i="6"/>
  <c r="F10" i="6"/>
  <c r="F11" i="6"/>
  <c r="F12" i="6"/>
  <c r="F13" i="6"/>
  <c r="F14" i="6"/>
  <c r="F15" i="6"/>
  <c r="F16" i="6"/>
  <c r="F17" i="6"/>
  <c r="F18" i="6"/>
  <c r="F19" i="6"/>
  <c r="F20" i="6"/>
  <c r="F21" i="6"/>
  <c r="F22" i="6"/>
  <c r="F23" i="6"/>
  <c r="F24" i="6"/>
  <c r="G17" i="8"/>
  <c r="G18" i="8"/>
  <c r="F145" i="7" l="1"/>
  <c r="G21" i="1" s="1"/>
  <c r="G9" i="11"/>
  <c r="G10" i="11" s="1"/>
  <c r="F64" i="10"/>
  <c r="F63" i="10"/>
  <c r="F62" i="10"/>
  <c r="F61" i="10"/>
  <c r="F60" i="10"/>
  <c r="F59" i="10"/>
  <c r="F58" i="10"/>
  <c r="F57" i="10"/>
  <c r="F56" i="10"/>
  <c r="F55" i="10"/>
  <c r="F54" i="10"/>
  <c r="F53" i="10"/>
  <c r="F52" i="10"/>
  <c r="F51" i="10"/>
  <c r="F50" i="10"/>
  <c r="F49" i="10"/>
  <c r="F48" i="10"/>
  <c r="F47" i="10"/>
  <c r="F46" i="10"/>
  <c r="F45" i="10"/>
  <c r="F44" i="10"/>
  <c r="F43" i="10"/>
  <c r="F42" i="10"/>
  <c r="F41" i="10"/>
  <c r="F38" i="10"/>
  <c r="F36" i="10"/>
  <c r="F34" i="10"/>
  <c r="F31" i="10"/>
  <c r="F28" i="10"/>
  <c r="F26" i="10"/>
  <c r="F24" i="10"/>
  <c r="F22" i="10"/>
  <c r="F19" i="10"/>
  <c r="F16" i="10"/>
  <c r="F15" i="10"/>
  <c r="F13" i="10"/>
  <c r="F8" i="10"/>
  <c r="F7" i="10"/>
  <c r="F6" i="10"/>
  <c r="F65" i="10" l="1"/>
  <c r="F66" i="10" s="1"/>
  <c r="G11" i="11"/>
  <c r="G12" i="11" s="1"/>
  <c r="G30" i="1"/>
  <c r="F73" i="9"/>
  <c r="F72" i="9"/>
  <c r="D69" i="9"/>
  <c r="F69" i="9" s="1"/>
  <c r="D67" i="9"/>
  <c r="F67" i="9" s="1"/>
  <c r="D54" i="9"/>
  <c r="F54" i="9" s="1"/>
  <c r="D49" i="9"/>
  <c r="F49" i="9" s="1"/>
  <c r="D48" i="9"/>
  <c r="F48" i="9" s="1"/>
  <c r="D47" i="9"/>
  <c r="F47" i="9" s="1"/>
  <c r="F46" i="9"/>
  <c r="D44" i="9"/>
  <c r="F44" i="9" s="1"/>
  <c r="D43" i="9"/>
  <c r="F43" i="9" s="1"/>
  <c r="D42" i="9"/>
  <c r="F42" i="9" s="1"/>
  <c r="D41" i="9"/>
  <c r="F41" i="9" s="1"/>
  <c r="D40" i="9"/>
  <c r="F40" i="9" s="1"/>
  <c r="F35" i="9"/>
  <c r="F34" i="9"/>
  <c r="F33" i="9"/>
  <c r="D29" i="9"/>
  <c r="F29" i="9" s="1"/>
  <c r="D28" i="9"/>
  <c r="F28" i="9" s="1"/>
  <c r="D27" i="9"/>
  <c r="F27" i="9" s="1"/>
  <c r="D26" i="9"/>
  <c r="F26" i="9" s="1"/>
  <c r="D25" i="9"/>
  <c r="F25" i="9" s="1"/>
  <c r="D24" i="9"/>
  <c r="F24" i="9" s="1"/>
  <c r="D21" i="9"/>
  <c r="F21" i="9" s="1"/>
  <c r="D20" i="9"/>
  <c r="F20" i="9" s="1"/>
  <c r="F19" i="9"/>
  <c r="F67" i="10" l="1"/>
  <c r="G22" i="1"/>
  <c r="F36" i="9"/>
  <c r="F50" i="9"/>
  <c r="D22" i="9"/>
  <c r="F22" i="9" s="1"/>
  <c r="F30" i="9" s="1"/>
  <c r="F64" i="9" l="1"/>
  <c r="F74" i="9" s="1"/>
  <c r="F78" i="9" s="1"/>
  <c r="G24" i="1" s="1"/>
  <c r="B403" i="8"/>
  <c r="B402" i="8"/>
  <c r="B401" i="8"/>
  <c r="B400" i="8"/>
  <c r="B399" i="8"/>
  <c r="B398" i="8"/>
  <c r="B397" i="8"/>
  <c r="G391" i="8"/>
  <c r="G390" i="8"/>
  <c r="G389" i="8"/>
  <c r="G388" i="8"/>
  <c r="G387" i="8"/>
  <c r="G382" i="8"/>
  <c r="G381" i="8"/>
  <c r="G380" i="8"/>
  <c r="G379" i="8"/>
  <c r="G378" i="8"/>
  <c r="G377" i="8"/>
  <c r="G376" i="8"/>
  <c r="G375" i="8"/>
  <c r="G374" i="8"/>
  <c r="G373" i="8"/>
  <c r="G372" i="8"/>
  <c r="G371" i="8"/>
  <c r="G370" i="8"/>
  <c r="B352" i="8"/>
  <c r="G352" i="8"/>
  <c r="G320" i="8"/>
  <c r="G319" i="8"/>
  <c r="G318" i="8"/>
  <c r="G312" i="8"/>
  <c r="B248" i="8"/>
  <c r="B247" i="8"/>
  <c r="B246" i="8"/>
  <c r="G243" i="8"/>
  <c r="G242" i="8"/>
  <c r="G241" i="8"/>
  <c r="G240" i="8"/>
  <c r="G239" i="8"/>
  <c r="G238" i="8"/>
  <c r="G237" i="8"/>
  <c r="G235" i="8"/>
  <c r="G234" i="8"/>
  <c r="G227" i="8"/>
  <c r="G226" i="8"/>
  <c r="G225" i="8"/>
  <c r="G224" i="8"/>
  <c r="G222" i="8"/>
  <c r="G220" i="8"/>
  <c r="G219" i="8"/>
  <c r="G218" i="8"/>
  <c r="G217" i="8"/>
  <c r="G216" i="8"/>
  <c r="G215" i="8"/>
  <c r="G214" i="8"/>
  <c r="G213" i="8"/>
  <c r="G212" i="8"/>
  <c r="G211" i="8"/>
  <c r="G210" i="8"/>
  <c r="G209" i="8"/>
  <c r="G208" i="8"/>
  <c r="G207" i="8"/>
  <c r="G206" i="8"/>
  <c r="A206" i="8"/>
  <c r="A207" i="8" s="1"/>
  <c r="A208" i="8" s="1"/>
  <c r="A209" i="8" s="1"/>
  <c r="A210" i="8" s="1"/>
  <c r="A211" i="8" s="1"/>
  <c r="A212" i="8" s="1"/>
  <c r="G205" i="8"/>
  <c r="G204" i="8"/>
  <c r="B143" i="8"/>
  <c r="B142" i="8"/>
  <c r="B141" i="8"/>
  <c r="G137" i="8"/>
  <c r="G136" i="8"/>
  <c r="G135" i="8"/>
  <c r="G134" i="8"/>
  <c r="G127" i="8"/>
  <c r="G120" i="8"/>
  <c r="G118" i="8"/>
  <c r="G117" i="8"/>
  <c r="G116" i="8"/>
  <c r="G115" i="8"/>
  <c r="G114" i="8"/>
  <c r="G113" i="8"/>
  <c r="G112" i="8"/>
  <c r="A112" i="8"/>
  <c r="A113" i="8" s="1"/>
  <c r="A114" i="8" s="1"/>
  <c r="A115" i="8" s="1"/>
  <c r="A116" i="8" s="1"/>
  <c r="A117" i="8" s="1"/>
  <c r="A118" i="8" s="1"/>
  <c r="A119" i="8" s="1"/>
  <c r="A120" i="8" s="1"/>
  <c r="A121" i="8" s="1"/>
  <c r="A122" i="8" s="1"/>
  <c r="A123" i="8" s="1"/>
  <c r="A124" i="8" s="1"/>
  <c r="A125" i="8" s="1"/>
  <c r="A126" i="8" s="1"/>
  <c r="A127" i="8" s="1"/>
  <c r="A128" i="8" s="1"/>
  <c r="A129" i="8" s="1"/>
  <c r="G102" i="8"/>
  <c r="G101" i="8"/>
  <c r="G99" i="8"/>
  <c r="B69" i="8"/>
  <c r="B68" i="8"/>
  <c r="B67" i="8"/>
  <c r="G64" i="8"/>
  <c r="G63" i="8"/>
  <c r="G62" i="8"/>
  <c r="G61" i="8"/>
  <c r="G60" i="8"/>
  <c r="G59" i="8"/>
  <c r="G58" i="8"/>
  <c r="G57" i="8"/>
  <c r="G56" i="8"/>
  <c r="G53" i="8"/>
  <c r="G21" i="8"/>
  <c r="G19" i="8"/>
  <c r="G353" i="8" l="1"/>
  <c r="G401" i="8" s="1"/>
  <c r="G392" i="8"/>
  <c r="G403" i="8" s="1"/>
  <c r="G22" i="8"/>
  <c r="G68" i="8" s="1"/>
  <c r="G383" i="8"/>
  <c r="G402" i="8" s="1"/>
  <c r="G65" i="8"/>
  <c r="G69" i="8" s="1"/>
  <c r="G103" i="8"/>
  <c r="G398" i="8" s="1"/>
  <c r="G229" i="8"/>
  <c r="G247" i="8" s="1"/>
  <c r="G138" i="8"/>
  <c r="G143" i="8" s="1"/>
  <c r="F129" i="8"/>
  <c r="G129" i="8" s="1"/>
  <c r="F128" i="8"/>
  <c r="G128" i="8" s="1"/>
  <c r="F79" i="9"/>
  <c r="F80" i="9" s="1"/>
  <c r="G244" i="8"/>
  <c r="G248" i="8" s="1"/>
  <c r="A214" i="8"/>
  <c r="A215" i="8" s="1"/>
  <c r="A216" i="8" s="1"/>
  <c r="A217" i="8" s="1"/>
  <c r="A218" i="8" s="1"/>
  <c r="A219" i="8" s="1"/>
  <c r="A220" i="8" s="1"/>
  <c r="A221" i="8" s="1"/>
  <c r="A213" i="8"/>
  <c r="G130" i="8" l="1"/>
  <c r="G142" i="8" s="1"/>
  <c r="G70" i="8"/>
  <c r="G249" i="8"/>
  <c r="G400" i="8" s="1"/>
  <c r="G144" i="8"/>
  <c r="G399" i="8" s="1"/>
  <c r="F4" i="6"/>
  <c r="F26" i="6" s="1"/>
  <c r="B482" i="5"/>
  <c r="B498" i="5" s="1"/>
  <c r="A482" i="5"/>
  <c r="A498" i="5" s="1"/>
  <c r="F478" i="5"/>
  <c r="F476" i="5"/>
  <c r="F474" i="5"/>
  <c r="F472" i="5"/>
  <c r="F470" i="5"/>
  <c r="F468" i="5"/>
  <c r="F466" i="5"/>
  <c r="F464" i="5"/>
  <c r="F462" i="5"/>
  <c r="F460" i="5"/>
  <c r="F444" i="5"/>
  <c r="F442" i="5"/>
  <c r="F440" i="5"/>
  <c r="F438" i="5"/>
  <c r="B430" i="5"/>
  <c r="B497" i="5" s="1"/>
  <c r="A430" i="5"/>
  <c r="A497" i="5" s="1"/>
  <c r="F428" i="5"/>
  <c r="F426" i="5"/>
  <c r="F423" i="5"/>
  <c r="F421" i="5"/>
  <c r="F419" i="5"/>
  <c r="F417" i="5"/>
  <c r="F415" i="5"/>
  <c r="F413" i="5"/>
  <c r="F411" i="5"/>
  <c r="F409" i="5"/>
  <c r="F407" i="5"/>
  <c r="F405" i="5"/>
  <c r="F403" i="5"/>
  <c r="F401" i="5"/>
  <c r="F399" i="5"/>
  <c r="F397" i="5"/>
  <c r="F395" i="5"/>
  <c r="F393" i="5"/>
  <c r="F391" i="5"/>
  <c r="F389" i="5"/>
  <c r="F387" i="5"/>
  <c r="F385" i="5"/>
  <c r="F383" i="5"/>
  <c r="F381" i="5"/>
  <c r="F379" i="5"/>
  <c r="F377" i="5"/>
  <c r="F375" i="5"/>
  <c r="F373" i="5"/>
  <c r="B368" i="5"/>
  <c r="B496" i="5" s="1"/>
  <c r="A368" i="5"/>
  <c r="A496" i="5" s="1"/>
  <c r="F366" i="5"/>
  <c r="F364" i="5"/>
  <c r="F361" i="5"/>
  <c r="F358" i="5"/>
  <c r="F356" i="5"/>
  <c r="F354" i="5"/>
  <c r="F352" i="5"/>
  <c r="F350" i="5"/>
  <c r="F348" i="5"/>
  <c r="B343" i="5"/>
  <c r="B495" i="5" s="1"/>
  <c r="A343" i="5"/>
  <c r="A495" i="5" s="1"/>
  <c r="F341" i="5"/>
  <c r="F339" i="5"/>
  <c r="F337" i="5"/>
  <c r="F335" i="5"/>
  <c r="F332" i="5"/>
  <c r="F329" i="5"/>
  <c r="B324" i="5"/>
  <c r="B494" i="5" s="1"/>
  <c r="A324" i="5"/>
  <c r="A494" i="5" s="1"/>
  <c r="F322" i="5"/>
  <c r="F320" i="5"/>
  <c r="F318" i="5"/>
  <c r="F316" i="5"/>
  <c r="F314" i="5"/>
  <c r="F312" i="5"/>
  <c r="F310" i="5"/>
  <c r="F308" i="5"/>
  <c r="F306" i="5"/>
  <c r="F304" i="5"/>
  <c r="F302" i="5"/>
  <c r="F300" i="5"/>
  <c r="F298" i="5"/>
  <c r="F296" i="5"/>
  <c r="F294" i="5"/>
  <c r="F292" i="5"/>
  <c r="F290" i="5"/>
  <c r="F288" i="5"/>
  <c r="F284" i="5"/>
  <c r="F280" i="5"/>
  <c r="F272" i="5"/>
  <c r="F262" i="5"/>
  <c r="F259" i="5"/>
  <c r="F257" i="5"/>
  <c r="F255" i="5"/>
  <c r="F253" i="5"/>
  <c r="F251" i="5"/>
  <c r="F249" i="5"/>
  <c r="F247" i="5"/>
  <c r="F245" i="5"/>
  <c r="F243" i="5"/>
  <c r="F241" i="5"/>
  <c r="F239" i="5"/>
  <c r="B233" i="5"/>
  <c r="B493" i="5" s="1"/>
  <c r="A233" i="5"/>
  <c r="A493" i="5" s="1"/>
  <c r="F231" i="5"/>
  <c r="F229" i="5"/>
  <c r="B224" i="5"/>
  <c r="B492" i="5" s="1"/>
  <c r="A224" i="5"/>
  <c r="A492" i="5" s="1"/>
  <c r="F222" i="5"/>
  <c r="F220" i="5"/>
  <c r="F218" i="5"/>
  <c r="F216" i="5"/>
  <c r="F214" i="5"/>
  <c r="F212" i="5"/>
  <c r="F210" i="5"/>
  <c r="F208" i="5"/>
  <c r="F206" i="5"/>
  <c r="F204" i="5"/>
  <c r="F202" i="5"/>
  <c r="F200" i="5"/>
  <c r="F198" i="5"/>
  <c r="F183" i="5"/>
  <c r="F181" i="5"/>
  <c r="B176" i="5"/>
  <c r="B491" i="5" s="1"/>
  <c r="A176" i="5"/>
  <c r="A491" i="5" s="1"/>
  <c r="F174" i="5"/>
  <c r="F172" i="5"/>
  <c r="F170" i="5"/>
  <c r="F168" i="5"/>
  <c r="F167" i="5"/>
  <c r="F165" i="5"/>
  <c r="F164" i="5"/>
  <c r="F163" i="5"/>
  <c r="B158" i="5"/>
  <c r="B490" i="5" s="1"/>
  <c r="A158" i="5"/>
  <c r="A490" i="5" s="1"/>
  <c r="F152" i="5"/>
  <c r="F150" i="5"/>
  <c r="F149" i="5"/>
  <c r="F146" i="5"/>
  <c r="F145" i="5"/>
  <c r="F142" i="5"/>
  <c r="F140" i="5"/>
  <c r="F138" i="5"/>
  <c r="F137" i="5"/>
  <c r="F136" i="5"/>
  <c r="F133" i="5"/>
  <c r="F132" i="5"/>
  <c r="F129" i="5"/>
  <c r="F107" i="5"/>
  <c r="F82" i="5"/>
  <c r="F72" i="5"/>
  <c r="F60" i="5"/>
  <c r="F47" i="5"/>
  <c r="F34" i="5"/>
  <c r="F32" i="5"/>
  <c r="F29" i="5"/>
  <c r="F28" i="5"/>
  <c r="F25" i="5"/>
  <c r="F24" i="5"/>
  <c r="F21" i="5"/>
  <c r="F20" i="5"/>
  <c r="F19" i="5"/>
  <c r="I54" i="4"/>
  <c r="I53" i="4"/>
  <c r="I52" i="4"/>
  <c r="I46" i="4"/>
  <c r="I45" i="4"/>
  <c r="I44" i="4"/>
  <c r="I43" i="4"/>
  <c r="I42" i="4"/>
  <c r="I41" i="4"/>
  <c r="I40" i="4"/>
  <c r="I39" i="4"/>
  <c r="I37" i="4"/>
  <c r="I36" i="4"/>
  <c r="I30" i="4"/>
  <c r="I29" i="4"/>
  <c r="I28" i="4"/>
  <c r="G27" i="4"/>
  <c r="I27" i="4" s="1"/>
  <c r="G26" i="4"/>
  <c r="I26" i="4" s="1"/>
  <c r="I20" i="4"/>
  <c r="E156" i="5" l="1"/>
  <c r="F156" i="5" s="1"/>
  <c r="E154" i="5"/>
  <c r="F154" i="5" s="1"/>
  <c r="F158" i="5" s="1"/>
  <c r="F490" i="5" s="1"/>
  <c r="G71" i="8"/>
  <c r="G72" i="8" s="1"/>
  <c r="G397" i="8"/>
  <c r="F224" i="5"/>
  <c r="F492" i="5" s="1"/>
  <c r="F482" i="5"/>
  <c r="F498" i="5" s="1"/>
  <c r="F27" i="6"/>
  <c r="F28" i="6" s="1"/>
  <c r="G28" i="1"/>
  <c r="F233" i="5"/>
  <c r="F493" i="5" s="1"/>
  <c r="I21" i="4"/>
  <c r="I5" i="4" s="1"/>
  <c r="G404" i="8"/>
  <c r="G27" i="1" s="1"/>
  <c r="F343" i="5"/>
  <c r="F495" i="5" s="1"/>
  <c r="F368" i="5"/>
  <c r="F496" i="5" s="1"/>
  <c r="F430" i="5"/>
  <c r="F497" i="5" s="1"/>
  <c r="F176" i="5"/>
  <c r="F491" i="5" s="1"/>
  <c r="F324" i="5"/>
  <c r="F494" i="5" s="1"/>
  <c r="I47" i="4"/>
  <c r="I9" i="4" s="1"/>
  <c r="I55" i="4"/>
  <c r="I11" i="4" s="1"/>
  <c r="I31" i="4"/>
  <c r="I7" i="4" s="1"/>
  <c r="F146" i="7" l="1"/>
  <c r="F147" i="7" s="1"/>
  <c r="F501" i="5"/>
  <c r="G29" i="1" s="1"/>
  <c r="I13" i="4"/>
  <c r="I14" i="4" s="1"/>
  <c r="I200" i="3"/>
  <c r="I195" i="3"/>
  <c r="I194" i="3"/>
  <c r="I193" i="3"/>
  <c r="I192" i="3"/>
  <c r="I191" i="3"/>
  <c r="I189" i="3"/>
  <c r="I188" i="3"/>
  <c r="I187" i="3"/>
  <c r="I186" i="3"/>
  <c r="I185" i="3"/>
  <c r="I184" i="3"/>
  <c r="G182" i="3"/>
  <c r="I182" i="3" s="1"/>
  <c r="G181" i="3"/>
  <c r="I181" i="3" s="1"/>
  <c r="I174" i="3"/>
  <c r="I173" i="3"/>
  <c r="I172" i="3"/>
  <c r="I171" i="3"/>
  <c r="I170" i="3"/>
  <c r="I169" i="3"/>
  <c r="I164" i="3"/>
  <c r="I163" i="3"/>
  <c r="I162" i="3"/>
  <c r="G161" i="3"/>
  <c r="I161" i="3" s="1"/>
  <c r="I160" i="3"/>
  <c r="I159" i="3"/>
  <c r="I154" i="3"/>
  <c r="I155" i="3" s="1"/>
  <c r="I147" i="3"/>
  <c r="I142" i="3"/>
  <c r="I141" i="3"/>
  <c r="I140" i="3"/>
  <c r="I139" i="3"/>
  <c r="I138" i="3"/>
  <c r="I137" i="3"/>
  <c r="I136" i="3"/>
  <c r="I135"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1" i="3"/>
  <c r="I100" i="3"/>
  <c r="I99" i="3"/>
  <c r="I98" i="3"/>
  <c r="I91" i="3"/>
  <c r="I90" i="3"/>
  <c r="I89" i="3"/>
  <c r="G88" i="3"/>
  <c r="I88" i="3" s="1"/>
  <c r="I87" i="3"/>
  <c r="I86" i="3"/>
  <c r="I85" i="3"/>
  <c r="I84" i="3"/>
  <c r="I79" i="3"/>
  <c r="I78" i="3"/>
  <c r="I77" i="3"/>
  <c r="I76" i="3"/>
  <c r="I75" i="3"/>
  <c r="I74" i="3"/>
  <c r="I73" i="3"/>
  <c r="I72" i="3"/>
  <c r="I71" i="3"/>
  <c r="I70" i="3"/>
  <c r="I69" i="3"/>
  <c r="I68" i="3"/>
  <c r="I67" i="3"/>
  <c r="I66" i="3"/>
  <c r="I60" i="3"/>
  <c r="G58" i="3"/>
  <c r="I58" i="3" s="1"/>
  <c r="G57" i="3"/>
  <c r="I57" i="3" s="1"/>
  <c r="G56" i="3"/>
  <c r="I56" i="3" s="1"/>
  <c r="I55" i="3"/>
  <c r="I54" i="3"/>
  <c r="I49" i="3"/>
  <c r="I50" i="3" s="1"/>
  <c r="I6" i="3" s="1"/>
  <c r="I92" i="3" l="1"/>
  <c r="I12" i="3" s="1"/>
  <c r="I175" i="3"/>
  <c r="I26" i="3" s="1"/>
  <c r="I143" i="3"/>
  <c r="I14" i="3" s="1"/>
  <c r="I80" i="3"/>
  <c r="I10" i="3" s="1"/>
  <c r="F502" i="5"/>
  <c r="F503" i="5" s="1"/>
  <c r="I15" i="4"/>
  <c r="G25" i="1"/>
  <c r="G61" i="3"/>
  <c r="I61" i="3" s="1"/>
  <c r="I165" i="3"/>
  <c r="I24" i="3" s="1"/>
  <c r="I196" i="3"/>
  <c r="I28" i="3" s="1"/>
  <c r="I201" i="3"/>
  <c r="I30" i="3" s="1"/>
  <c r="I148" i="3"/>
  <c r="I16" i="3" s="1"/>
  <c r="G59" i="3"/>
  <c r="I59" i="3" s="1"/>
  <c r="I62" i="3" l="1"/>
  <c r="I8" i="3" s="1"/>
  <c r="I17" i="3" s="1"/>
  <c r="I34" i="3" s="1"/>
  <c r="I22" i="3" l="1"/>
  <c r="I31" i="3" s="1"/>
  <c r="I35" i="3" s="1"/>
  <c r="I36" i="3" s="1"/>
  <c r="G26" i="1" l="1"/>
  <c r="G31" i="1" s="1"/>
  <c r="I37" i="3"/>
  <c r="I38" i="3" s="1"/>
  <c r="G33" i="1" l="1"/>
  <c r="G34" i="1" s="1"/>
  <c r="G36" i="1" s="1"/>
  <c r="G38" i="1" s="1"/>
</calcChain>
</file>

<file path=xl/sharedStrings.xml><?xml version="1.0" encoding="utf-8"?>
<sst xmlns="http://schemas.openxmlformats.org/spreadsheetml/2006/main" count="2549" uniqueCount="1172">
  <si>
    <t>Investitor:</t>
  </si>
  <si>
    <t>LUKA KOPER d.d.</t>
  </si>
  <si>
    <t>REKAPITULACIJA</t>
  </si>
  <si>
    <t>GRADBENA DELA</t>
  </si>
  <si>
    <t>OBRTNIŠKA DELA</t>
  </si>
  <si>
    <t>SKUPAJ</t>
  </si>
  <si>
    <t>SKUPAJ Z DDV</t>
  </si>
  <si>
    <t>NEPREDVIDENA DELA 10%</t>
  </si>
  <si>
    <t>REKAPITULACIJA GRADBENIH IN OBRTNIŠKIH DEL</t>
  </si>
  <si>
    <t>PREDDELA</t>
  </si>
  <si>
    <t>ZEMELJSKA DELA</t>
  </si>
  <si>
    <t>BETONSKA DELA</t>
  </si>
  <si>
    <t>TESARSKA DELA</t>
  </si>
  <si>
    <t>KANALIZACIJA</t>
  </si>
  <si>
    <t>SKUPAJ GRADBENA DELA</t>
  </si>
  <si>
    <t>KROVSKA DELA</t>
  </si>
  <si>
    <t>KLEPARSKA DELA</t>
  </si>
  <si>
    <t>KLJUČAVNIČARSKA DELA</t>
  </si>
  <si>
    <t>EM</t>
  </si>
  <si>
    <t>količina</t>
  </si>
  <si>
    <t>vrednost [€]</t>
  </si>
  <si>
    <t>0.</t>
  </si>
  <si>
    <t>0.1</t>
  </si>
  <si>
    <t>kos</t>
  </si>
  <si>
    <t>PREDDELA SKUPAJ:</t>
  </si>
  <si>
    <t>1.</t>
  </si>
  <si>
    <t>SPLOŠNO:</t>
  </si>
  <si>
    <t>1.1</t>
  </si>
  <si>
    <t>1.3</t>
  </si>
  <si>
    <t>ZEMELJSKA DELA SKUPAJ:</t>
  </si>
  <si>
    <t>2.</t>
  </si>
  <si>
    <t xml:space="preserve">Potrebno je upoštevati zahteve za betone, ki so podane v načrtu gradbenih konstrukcij. V ceni mora biti upoštevan tudi projekt betona, ki ga izvajalec poda v potrditev. </t>
  </si>
  <si>
    <t>2.1</t>
  </si>
  <si>
    <t>2.2</t>
  </si>
  <si>
    <t>2.3</t>
  </si>
  <si>
    <t>kg</t>
  </si>
  <si>
    <t>BETONSKA DELA SKUPAJ:</t>
  </si>
  <si>
    <t>3.</t>
  </si>
  <si>
    <t>3.1</t>
  </si>
  <si>
    <t>TESARSKA DELA SKUPAJ:</t>
  </si>
  <si>
    <t>4.</t>
  </si>
  <si>
    <t>KANALIZACIJA SKUPAJ:</t>
  </si>
  <si>
    <t>4.1</t>
  </si>
  <si>
    <t>Zagotoviti je potrebno ustrezno tesnenje kritine in mehansko sidranje. Upoštevati je potrebno vetrovne razmere na lokaciji!</t>
  </si>
  <si>
    <t>KLEPARSKA DELA SKUPAJ:</t>
  </si>
  <si>
    <t>KROVSKA SKUPAJ:</t>
  </si>
  <si>
    <t>KLJUČAVNIČARSKA DELA SKUPAJ:</t>
  </si>
  <si>
    <t>TUJE STORITVE</t>
  </si>
  <si>
    <t>4.2</t>
  </si>
  <si>
    <t>TUJE STORITVE SKUPAJ:</t>
  </si>
  <si>
    <t>SKUPAJ OBRTNIŠKA DELA</t>
  </si>
  <si>
    <t>Zakoličenje ter dajanje in preverjanje višin in smeri pri objektu s površino nad 500 m2</t>
  </si>
  <si>
    <t>1.5</t>
  </si>
  <si>
    <t>Načrt:</t>
  </si>
  <si>
    <r>
      <t>m</t>
    </r>
    <r>
      <rPr>
        <vertAlign val="superscript"/>
        <sz val="10"/>
        <rFont val="Arial Narrow"/>
        <family val="2"/>
        <charset val="238"/>
      </rPr>
      <t>3</t>
    </r>
  </si>
  <si>
    <r>
      <t>m</t>
    </r>
    <r>
      <rPr>
        <vertAlign val="superscript"/>
        <sz val="10"/>
        <rFont val="Arial Narrow"/>
        <family val="2"/>
        <charset val="238"/>
      </rPr>
      <t>3</t>
    </r>
    <r>
      <rPr>
        <sz val="11"/>
        <color theme="1"/>
        <rFont val="Calibri"/>
        <family val="2"/>
        <scheme val="minor"/>
      </rPr>
      <t/>
    </r>
  </si>
  <si>
    <t>Ureditev planuma temeljnih tal zrnate zemljine - 3. kategorije</t>
  </si>
  <si>
    <r>
      <t>m</t>
    </r>
    <r>
      <rPr>
        <vertAlign val="superscript"/>
        <sz val="10"/>
        <rFont val="Arial Narrow"/>
        <family val="2"/>
        <charset val="238"/>
      </rPr>
      <t>2</t>
    </r>
  </si>
  <si>
    <t>a)  Zasip za AB točkovnimi temelji.</t>
  </si>
  <si>
    <t>a) Izkop za AB točkovne temelje.</t>
  </si>
  <si>
    <t>1.6</t>
  </si>
  <si>
    <t>1.7</t>
  </si>
  <si>
    <t>a)  Podložni beton pod AB točkovnimi temelji.</t>
  </si>
  <si>
    <t>a)  Armatura AB točkovnih temeljev.</t>
  </si>
  <si>
    <t>2.4</t>
  </si>
  <si>
    <t>2.5</t>
  </si>
  <si>
    <r>
      <t>m</t>
    </r>
    <r>
      <rPr>
        <vertAlign val="superscript"/>
        <sz val="10"/>
        <color theme="1"/>
        <rFont val="Arial Narrow"/>
        <family val="2"/>
        <charset val="238"/>
      </rPr>
      <t>2</t>
    </r>
  </si>
  <si>
    <r>
      <t>m</t>
    </r>
    <r>
      <rPr>
        <vertAlign val="superscript"/>
        <sz val="10"/>
        <color theme="1"/>
        <rFont val="Arial Narrow"/>
        <family val="2"/>
        <charset val="238"/>
      </rPr>
      <t>1</t>
    </r>
  </si>
  <si>
    <t>3.2</t>
  </si>
  <si>
    <t>a) Opaž robu AB talne plošče kinete (d=25cm).</t>
  </si>
  <si>
    <t>SPLOŠNO</t>
  </si>
  <si>
    <t>3.3</t>
  </si>
  <si>
    <r>
      <t>m</t>
    </r>
    <r>
      <rPr>
        <vertAlign val="superscript"/>
        <sz val="10"/>
        <color theme="1"/>
        <rFont val="Arial Narrow"/>
        <family val="2"/>
        <charset val="238"/>
      </rPr>
      <t>3</t>
    </r>
  </si>
  <si>
    <t>4.3</t>
  </si>
  <si>
    <t>4.4</t>
  </si>
  <si>
    <t>4.5</t>
  </si>
  <si>
    <t>Dobava in vgraditev jeklene nosilne konstrukcije v vijačeni in varjeni izvedbi (skladno z načrtom gradbene konstrukcije) iz konstrukcijskega jekla S355.                                               - v teži je upoštevan ves dodani material (zvari, vijaki, vezne pločevine)
- protikorozijska zaščita (PKZ): okolje C5-M, trajnost H, vroče cinkano                                                                            - žilavost jekla: J0</t>
  </si>
  <si>
    <t>b) Komprimirano zmrzlinsko odporno nasutje pod AB talno ploščo (objekt: kontejnerji VC1) iz drobljenca v debelini 70 cm.</t>
  </si>
  <si>
    <t>a) Planum temeljnih tal za AB točkovne temelje</t>
  </si>
  <si>
    <t>e) Opaž AB (zgornje) plošče kinete, vključno s podpiranjem do višine 3,0 m.</t>
  </si>
  <si>
    <r>
      <t>m</t>
    </r>
    <r>
      <rPr>
        <vertAlign val="superscript"/>
        <sz val="10"/>
        <rFont val="Arial Narrow"/>
        <family val="2"/>
        <charset val="238"/>
      </rPr>
      <t>1</t>
    </r>
  </si>
  <si>
    <t>0.2</t>
  </si>
  <si>
    <t>Ureditev in zavarovanje gradbišča ter postavitev gradbiščne ograje, table, označbe, ipd.</t>
  </si>
  <si>
    <t>kpl</t>
  </si>
  <si>
    <t>0.3</t>
  </si>
  <si>
    <t>Gradbeni proizvodi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projekta  je dolžan izvajalec pred izdelavo ponudbe na to opozoriti projektanta pred oddajo ponudbe. Ponudnik je dolžan pri ponudbi upoštevati vse povezane stroške, ki so potrebni za tehnično pravilno izvedbo del, ki jih ponuja v izvedbo.</t>
  </si>
  <si>
    <t>Dobava in montaža zaključnih obrob (r. š. 75cm). Obrobe iz Alu prašno barvane pločevine po izbiri naročnika, v debelini 1,5mm. Izvedba po detajlu proizvajalca strešne kritine.</t>
  </si>
  <si>
    <t>Dobava in montaža vertikalnih odtočnih cevi Fi 200 mm v dolžini 7.20m (barvanih po izbiri naročnika), vključno s priključki na vtočnike na strehi in na peskolov ter z vsemi ostalimi potrebnimi deli in materiali. Upoštevati pritrdila na jekleni steber nadstrešnice in in pritrdila na betonski temelj stebra.</t>
  </si>
  <si>
    <t>Delno rušenje obstoječe kamnite zložbe z odlogom materiala na robu delovišča.</t>
  </si>
  <si>
    <t>Dobava in vgraditev PE jaška krožnega prereza Fi 1000 mm, globine 2,00 m - peskolov, vključno z LTŽ pokrovom Fi 600 mm in nosilnostjo C 250 kN. OPOMBA: Vgraditev jaška na predhodno izveden podložni beton C 16/20.</t>
  </si>
  <si>
    <t>Izdelava jaška iz cementnega betona (C 25/30) krožnega prereza Fi 800 mm, globine 2,34 m - peskolov, vključno z betonskim pokrovom Fi 600 mm.                                                       OPOMBA: Vgraditev jaška na predhodno izveden podložni beton C 16/20.</t>
  </si>
  <si>
    <t>Izdelave meteorne kanalizacije iz PVC cevi Fi 315 mm SN8, vgrajene na planum izkopa širine 60 cm in polno-obbetonirane.</t>
  </si>
  <si>
    <t>Izdelava (predhodno odstranjene) kamnite zložbe, izvedeno s cementnim betonom.                                                                                                                                              OPOMBA: Kamen cca. 40 cm položen v podložni beton debeline 20 cm.</t>
  </si>
  <si>
    <t>Izdelava iztoka meteorne kanalizacije na kamnito zložbo - obbetonirana glava prepusta Fi 315 mm.</t>
  </si>
  <si>
    <t>1.4</t>
  </si>
  <si>
    <t>Dobava in montaža horizontalnega žlebu (r.š. 100 cm) v dolžini 29.12m, izvedenega v padcu min. 0.5%, vključno z 2-ema vtočnikoma na robovih/spojih z vertikalnimi odtočnimi cevmi. Upoštevati pritrdila in tesnila z ukrivljeno strešno kritino, vključno z ostalimi potrebnimi deli in materiali.                                                                                                                                         OPOMBA: Odvodnja meteorne vode se izvede v padcu od sredine strehe proti vtočnikom na robovih strehe.</t>
  </si>
  <si>
    <t>ZIDARSKA DELA SKUPAJ:</t>
  </si>
  <si>
    <t>5.</t>
  </si>
  <si>
    <t>5.1</t>
  </si>
  <si>
    <t>5.2</t>
  </si>
  <si>
    <t>5.3</t>
  </si>
  <si>
    <t>5.4</t>
  </si>
  <si>
    <t>5.5</t>
  </si>
  <si>
    <t>5.6</t>
  </si>
  <si>
    <t>ZAŠČITNA DELA</t>
  </si>
  <si>
    <t>Metlanje vidnih površin AB kinete.</t>
  </si>
  <si>
    <t>Vojkovo nabrežje 38</t>
  </si>
  <si>
    <t>6000 Koper</t>
  </si>
  <si>
    <t>1. JEKLENA NADSTREŠNICA na SERMINSKEM VHODU v LUKO KOPER</t>
  </si>
  <si>
    <t>Odstranitev premične opreme (obstoječa BVO na začetku gradbišča) ; posek in odstranitev grmovja na redko porasli površini (do 5% pokritega tlorisa) pred pričetkom gradnje ; čiščenje in priprava terena ; nalaganje na transportno sredstvo ; odvoz materiala na posebno deponijo.</t>
  </si>
  <si>
    <t>Strojni izkop vezljive zemljine 3. kategorije, globine 1,1 do 2,0m - strojno z odlogom na rob izkopa, planiranje dna ročno. Izkopani material se uporabi za ponovni zasip.</t>
  </si>
  <si>
    <t>Izdelava gramozne blazine pod temeljem objekta iz drobljenca v debelini nad 30cm:</t>
  </si>
  <si>
    <t>a) AB talna plošča kinete d=25cm. (Razred izpostavljenosti: XC2).</t>
  </si>
  <si>
    <t>d) AB zgornja plošča kinete d=25cm (AB plošča brez ram in stopnic).</t>
  </si>
  <si>
    <t xml:space="preserve">    (Razred izpostavljenosti: XC2, XS1, XD3). </t>
  </si>
  <si>
    <t>e) AB rame d=15cm (4x) vključno s stopnicami.</t>
  </si>
  <si>
    <t>f) AB nastavki (3x) za stebre jeklene nadstrešnice d=30cm.</t>
  </si>
  <si>
    <t>2.6</t>
  </si>
  <si>
    <r>
      <t xml:space="preserve">Dobava in postavitev rebrastih palic iz visoko-vrednega in visoko-duktilnega naravno trdega jekla B500B s premerom do </t>
    </r>
    <r>
      <rPr>
        <sz val="10"/>
        <rFont val="Calibri"/>
        <family val="2"/>
        <charset val="238"/>
      </rPr>
      <t>φ</t>
    </r>
    <r>
      <rPr>
        <sz val="10"/>
        <rFont val="Arial Narrow"/>
        <family val="2"/>
        <charset val="238"/>
      </rPr>
      <t>12, za srednje zahtevno ojačitev.</t>
    </r>
  </si>
  <si>
    <r>
      <t xml:space="preserve">Dobava in postavitev rebrastih palic iz visoko-vrednega in visoko-duktilnega naravno trdega jekla B500B s premerom </t>
    </r>
    <r>
      <rPr>
        <sz val="10"/>
        <rFont val="Calibri"/>
        <family val="2"/>
        <charset val="238"/>
      </rPr>
      <t>φ</t>
    </r>
    <r>
      <rPr>
        <sz val="10"/>
        <rFont val="Arial Narrow"/>
        <family val="2"/>
        <charset val="238"/>
      </rPr>
      <t>14 in večjim, za srednje zahtevno ojačitev.</t>
    </r>
  </si>
  <si>
    <t>Strojni zasip z mehko kamnino 3. kategorije:</t>
  </si>
  <si>
    <t>Dobava in vgrajevanje cementnega betona C12/15 v prerez nad 0,50 m3/m2.</t>
  </si>
  <si>
    <t>Dobava in vgraditev ojačenega cementnega betona C30/37 v točkovne temelje.
- izdela se 6 točkovnih AB temeljev jeklenih stebrov.                                                     - razred izpostavljenosti: XC2, XS1, XD3.</t>
  </si>
  <si>
    <t>Izdelava opaža točkovnih temeljev, komplet z vsemi potrebnimi pomožnimi deli in materiali ter s podpiranjem do višine 2,0 m.</t>
  </si>
  <si>
    <t>Izdelava opaža robu AB talne plošče kontejnerjev VC1 (d=30cm), komplet z vsemi potrebnimi pomožnimi deli in materiali.</t>
  </si>
  <si>
    <t>Dobava materialov in izdelava horizontalne HI talne AB plošče kinete, npr. Preprufe 300R ali enakovredno po detajlu načrta. HDPE folija debeline 1.2 mm je na zgornji strani obdelana za kontaktno spojenost s svežim betonom. HI je kesonske izvedbe:                                                                                                                     - Folija je prosto položena na površino podložnega betona in po obodu zavihana na obodni opaž talne AB plošče kinete.                                                                                                 - V obračunu kvadrature so upoštevani tudi vertikalni deli HI plošče.                                                                                                                   - Preklopi se izvedejo v skladu z navodili proizvajalca hidroizolacije.</t>
  </si>
  <si>
    <t xml:space="preserve">Izdelava vertikalne HI (zasutih) sten AB kinete in robu AB zgornje plošče kinete, kompletno z vsemi preddeli in prenosi v sestavi: Membrana sestavljena iz HDPE folije in slojem iz kavčuka polimeriziranega bitumna, katera se vgradi kot samolepilna membrana po detajlu načrta, -npr. Bituthene 4000 na predhodni hladni bitumenski premaz Bituthene Primer S2 ali enakovredna:
-vsi preboji obdelani s tesnilno pasto npr. Bituthene LM tekočo membrano ali enakovredno                                                                                                                                               </t>
  </si>
  <si>
    <t>4.6</t>
  </si>
  <si>
    <t>Dobava in vgradnja nabrekajočega tesnilnega traku npr. Bentorub+ ali enakovreden, z vsemi potrebnimi deli za vgradnjo. Nabrekajoč tesnilni trak se vgradi v delovni stik med AB talno ploščo in AB steno kinete ter med zgornjo AB ploščo in AB steno kinete, skladno z detajlom načrta.</t>
  </si>
  <si>
    <t>Izdelava zaščite vertikalne HI s stirodur XPS ploščami npr. Tegotherm 300 ali enakovrednimi debeline 5 cm + čepasta folija npr. Isostud ali enakovredna.</t>
  </si>
  <si>
    <t>c) Komprimirano zmrzlinsko odporno nasutje pod AB talno ploščo (objekt: kontejnerji EE, RA in AGR) iz drobljenca v debelini 70 cm.</t>
  </si>
  <si>
    <t>c) Planum temeljnih tal za AB talno ploščo (objekt: kontejnerji VC1)</t>
  </si>
  <si>
    <t>d) Planum temeljnih tal za AB talno ploščo (objekt: kontejnerji EE, RA in AGR)</t>
  </si>
  <si>
    <t>2.7</t>
  </si>
  <si>
    <t>Dobava in vgraditev ojačenega cementnega betona C30/37 v temeljno ploščo.
- izdela se AB talna plošča (objekt: kontejnerji VC1) debeline 30 cm.                                                                                        - razred izpostavljenosti: XC2, XS1, XD3.</t>
  </si>
  <si>
    <t>Dobava in vgraditev ojačenega cementnega betona C30/37 v temeljno ploščo.
- izdela se AB talna plošča (objekt: kontejnerji EE, RA in AGR) debeline 30 cm.    - AB talna plošča je izvedena skupaj z AB kanalom za razvod elektro inštalacij.                                                                       - razred izpostavljenosti: XC2, XS1, XD3.</t>
  </si>
  <si>
    <t>c)  Armatura AB talne plošče kontejnerjev VC1.</t>
  </si>
  <si>
    <t>d)  Armatura AB talne plošče kontejnerjev EE, RA in AGR.</t>
  </si>
  <si>
    <t>3.4</t>
  </si>
  <si>
    <t>d) Opaž robu nastopnih/čelnih plošč stopnic (d=15,6cm) ter opaž robu betonskih podstavkov jeklenih stebrov (d=30cm).</t>
  </si>
  <si>
    <t>c) Opaž robu AB (zgornje) plošče kinete vključno s stranskim robom stopnic (d=25cm) in AB sten vhoda / izhoda v kineto.</t>
  </si>
  <si>
    <t>kom</t>
  </si>
  <si>
    <t>Dobava in namestitev gasilnih aparatov prah 9 EG (27A) na komunikacijah v bližini izhodov. Gasilni aparati morajo biti nameščeni na vidnih mestih, ustrezna višina prijema znaša 0,8 m do 1,2 m. Mesta, kjer so nameščeni gasilniki, morajo biti označena v skladu s standardom SIST 1013.</t>
  </si>
  <si>
    <t>b) Izkop za AB kineto v osi B-B</t>
  </si>
  <si>
    <t>c) Izkop za AB kineto v osi C-C</t>
  </si>
  <si>
    <t>d) Izkop za AB kineto v osi D-D</t>
  </si>
  <si>
    <t>a) Komprimirana gramozna blazina za AB kineto v osi B-B (debeline 50 cm).</t>
  </si>
  <si>
    <t>b) Komprimirana gramozna blazina za AB kineto v osi C-C (debeline 50 cm).</t>
  </si>
  <si>
    <t>c) Komprimirana gramozna blazina za AB kineto v osi D-D (debeline 50 cm).</t>
  </si>
  <si>
    <t>b) Planum temeljnih tal za AB kineto v osi B-B</t>
  </si>
  <si>
    <t>c) Planum temeljnih tal za AB kineto v osi C-C</t>
  </si>
  <si>
    <t>d) Planum temeljnih tal za AB kineto v osi D-D</t>
  </si>
  <si>
    <t>b)  Zasip za AB kineto v osi B-B.</t>
  </si>
  <si>
    <t>c)  Zasip za AB kineto v osi C-C.</t>
  </si>
  <si>
    <t>d)  Zasip za AB kineto v osi D-D.</t>
  </si>
  <si>
    <t>b)  Podložni beton pod AB kineto v osi B-B.</t>
  </si>
  <si>
    <t>c)  Podložni beton pod AB kineto v osi C-C.</t>
  </si>
  <si>
    <t>b)  Podložni beton pod AB kineto v osi D-D.</t>
  </si>
  <si>
    <t xml:space="preserve">Dobava in vgrajevanje ojačenega cementnega betona C30/37 v kineto                                              v osi B-B.                  </t>
  </si>
  <si>
    <t xml:space="preserve">Dobava in vgrajevanje ojačenega cementnega betona C30/37 v kineto                                                  v osi C-C.                  </t>
  </si>
  <si>
    <t>2.8</t>
  </si>
  <si>
    <t>2.9</t>
  </si>
  <si>
    <t xml:space="preserve">Dobava in vgrajevanje ojačenega cementnega betona C30/37 v kineto                                              v osi D-D.                  </t>
  </si>
  <si>
    <t>b) AB pasovni temelj stopnic d=25cm. (Razred izpostavljenosti: XC2).</t>
  </si>
  <si>
    <t>b)  Armatura AB (celotne) kinete v osi B-B.</t>
  </si>
  <si>
    <t>d)  Armatura AB (celotne) kinete v osi D-D.</t>
  </si>
  <si>
    <t>c)  Armatura AB (celotne) kinete v osi C-C.</t>
  </si>
  <si>
    <t>3.5</t>
  </si>
  <si>
    <t>3.6</t>
  </si>
  <si>
    <t>Izdelava opaža kinete v osi B-B, komplet z vsemi potrebnimi pomožnimi deli in materiali.</t>
  </si>
  <si>
    <t>Izdelava opaža kinete v osi C-C, komplet z vsemi potrebnimi pomožnimi deli in materiali.</t>
  </si>
  <si>
    <t>Izdelava opaža kinete v osi D-D, komplet z vsemi potrebnimi pomožnimi deli in materiali.</t>
  </si>
  <si>
    <t>b) Opaž robu AB pasovnega temelja stopnic (d=25cm).</t>
  </si>
  <si>
    <t>d) Opaž robu nastopnih/čelnih plošč stopnic (d=15,6cm).</t>
  </si>
  <si>
    <t>d) Opaž robu AB (zgornje) plošče kinete vključno s stranskim robom                                 stopnic (d=25cm).</t>
  </si>
  <si>
    <t>a) Horizontalna HI talne plošče kinete v osi B-B.</t>
  </si>
  <si>
    <t>b) Horizontalna HI talne plošče kinete v osi C-C.</t>
  </si>
  <si>
    <t>c) Horizontalna HI talne plošče kinete v osi D-D.</t>
  </si>
  <si>
    <t>a) Vertikalna HI sten kinete v osi B-B.</t>
  </si>
  <si>
    <t>b) Vertikalna HI sten kinete v osi C-C.</t>
  </si>
  <si>
    <t>c) Vertikalna HI sten kinete v osi D-D.</t>
  </si>
  <si>
    <t>a) Začščita HI sten kinete v osi B-B.</t>
  </si>
  <si>
    <t>b) Začščita HI sten kinete v osi C-C.</t>
  </si>
  <si>
    <t>c) Začščita HI sten kinete v osi D-D.</t>
  </si>
  <si>
    <t>a) Tesnilni trak na stiku pri kineti v osi B-B.</t>
  </si>
  <si>
    <t>b) Tesnilni trak na stiku pri kineti v osi C-C.</t>
  </si>
  <si>
    <t>c) Tesnilni trak na stiku pri kineti v osi D-D.</t>
  </si>
  <si>
    <t>Dobava in vgraditev hidroizolacije po sistemu na bazi premazne substance (bitumensko lateksna zmes, sestavljena iz dveh komponent) in zaščitnih bitumenskih plošč za zaščito hidroizolacije, izvedeno na pripravljeno površino, brez aplikacije prajmerja (možnost uporabe na mokri betonski površini). Izvedba HI (zgornje) AB zgornje plošče kinete npr. po sistemu Servidek-Servipak ali drugemu primerljivem sistemu._x000D_
- Sistem mora omogočiti izvedbo membrane na betonu starem vsaj 48 ur_x000D_.
- Skladno z detajlom načrta.</t>
  </si>
  <si>
    <t>a) Horizontalna HI zgornje plošče kinete v osi C-C.</t>
  </si>
  <si>
    <t>Dobava in vgraditev prednapetih vtisnjenih navpičnih kolov iz ojačenega cementnega betona (trdnost betona: C35/45), dolžine od 10 m do 20 m.
- PAP koli prereza 40/40 cm
- dolžina posameznega kola 14,00 m                                                                                      - razred izpostavljenosti: XC3</t>
  </si>
  <si>
    <t>Obsekanje prednapetih vtisnjenih kolov iz armiranega cementnega betona, prereza 40/40 cm, dolžine do 100 cm.</t>
  </si>
  <si>
    <t>c) AB stene kinete d=25cm. (Rrazred izpostavljenosti: XC2, XS1, XD3).</t>
  </si>
  <si>
    <t>b) AB stene kinete d=25cm pod nivojem terena (Razred izpostavljenosti: XC2).</t>
  </si>
  <si>
    <t>c) AB stene kinete d=25cm nad nivojem terena (Rrazred izpostavljenosti: XC2, XS1, XD3).</t>
  </si>
  <si>
    <t>c) Opaž AB sten kinete (d=25cm), visoke do 3,0 m.</t>
  </si>
  <si>
    <t>b) Opaž AB sten kinete (d=25cm), visoke do 3,0 m.</t>
  </si>
  <si>
    <t>Dobava in montaža sistema strešne kritine v ukrivljeni izvedbi in v sestavi:
- trapezna pločevina 150/280mm (d=1.50mm)                                                                         - parna zapora                                                                                                                                    - kamena volna (d=80mm + 60mm)                                                                                                                  - vodo-nepropustna in požaro-odporna folija (d=2.0mm), npr. Sikaplan 18G ali enakovredno                                                                                                                   OPOMBA: Odziv sistema strehe na ogenj od zunaj je Broof (t1), odziv sistema strehe na ogenj od znotraj pa vsaj razred A1 ali A2.</t>
  </si>
  <si>
    <t xml:space="preserve"> </t>
  </si>
  <si>
    <t>A: REKAPITULACIJA</t>
  </si>
  <si>
    <t>A: Preureditev obstoječega in dograditev novega vodovoda na platoju vhoda</t>
  </si>
  <si>
    <r>
      <rPr>
        <b/>
        <u/>
        <sz val="12"/>
        <rFont val="Arial Narrow"/>
        <family val="2"/>
        <charset val="238"/>
      </rPr>
      <t xml:space="preserve">razlika </t>
    </r>
    <r>
      <rPr>
        <b/>
        <sz val="12"/>
        <rFont val="Arial Narrow"/>
        <family val="2"/>
        <charset val="238"/>
      </rPr>
      <t>do projekta Hydrotech, pod št. P-406/07</t>
    </r>
  </si>
  <si>
    <t>1. PRIPRAVLJALNA  DELA</t>
  </si>
  <si>
    <t>€</t>
  </si>
  <si>
    <t>2. ZEMELJSKA DELA</t>
  </si>
  <si>
    <t>3. GRADBENA DELA</t>
  </si>
  <si>
    <t>4. MONTAŽNA DELA</t>
  </si>
  <si>
    <t>5. VODOVODNI MATERIAL</t>
  </si>
  <si>
    <t>6. ZAKLJUČNA DELA IN TUJE STORITVE</t>
  </si>
  <si>
    <t>B: Vodovodni priključek za objekt na platoju</t>
  </si>
  <si>
    <t>3. MONTAŽNA DELA</t>
  </si>
  <si>
    <t>4. VODOVODNI MATERIAL</t>
  </si>
  <si>
    <t>5. OSTALA DELA SKUPAJ</t>
  </si>
  <si>
    <t>DDV 22 %</t>
  </si>
  <si>
    <t>1. PRIPRAVLJALNA DELA</t>
  </si>
  <si>
    <t>1</t>
  </si>
  <si>
    <t>Zakoličba trase vodovoda</t>
  </si>
  <si>
    <t>m</t>
  </si>
  <si>
    <t>PRIPRAVLJALNA DELA</t>
  </si>
  <si>
    <t>skupaj</t>
  </si>
  <si>
    <t>Strojni  izkop materiala III. - IV. ktg za temelje, kanalske rove, prepuste, jaške in drenaže, globine od 1-2 m (upošteva se samo neto izkop, glede na svetlo širino izkopa).</t>
  </si>
  <si>
    <t>2</t>
  </si>
  <si>
    <t>Postavljanje prečnih profilov na mestih, kjer se menja smer ali padec cevovoda</t>
  </si>
  <si>
    <t>3</t>
  </si>
  <si>
    <t xml:space="preserve">Ročno planiranje dna jarka v projektiranem padcu
</t>
  </si>
  <si>
    <t>4</t>
  </si>
  <si>
    <t>Dobava in polaganje peščene posteljice v deb. 10 cm, kompletno s prevozom, premetavanjem v jarek, planiranjem,  podbijanjem cevi in lahkim utrjevanjem (cca 0,14 m3/m1 ).</t>
  </si>
  <si>
    <t>5</t>
  </si>
  <si>
    <t>Obsip ob in nad cevjo iz sejanega peska 0-4 mm, kompletno s prevozom, premetavanjem v jarek, planiranjem,  podbijanjem cevi in lahkim utrjevanjem (0,40 m3/m1 ).</t>
  </si>
  <si>
    <t>6</t>
  </si>
  <si>
    <t xml:space="preserve">Zasipanje kanala z materialom iz izkopa (ustreznost materiala potrdi gradbeni nadzor oz. nadzorni geomehanik). Komprimiranje v plasteh po 20 cm, stopnja komprimacije skladno z načrtom platoja (95-97% SPP) do globine 0.50 m pod nivojem asflata 
</t>
  </si>
  <si>
    <t>7</t>
  </si>
  <si>
    <t xml:space="preserve">Zasipanje kanala s tamponskim materialom skupaj z dobavo in transportom materiala. Komprimiranje v plasteh po 20 cm, stopnja komprimacije skladno z načrtom platoja (95-97% SPP).
</t>
  </si>
  <si>
    <t>8</t>
  </si>
  <si>
    <t xml:space="preserve">Nakladanje in odvoz odvečnega materiala na deponijo z nakladanjem, razkladanjem in razplaniranjem, vključno s stroški deponije.
</t>
  </si>
  <si>
    <t>ZEMELJSKA DELA SKUPAJ</t>
  </si>
  <si>
    <t>.</t>
  </si>
  <si>
    <r>
      <t xml:space="preserve">Izdelava jaška </t>
    </r>
    <r>
      <rPr>
        <b/>
        <sz val="10"/>
        <rFont val="Arial Narrow"/>
        <family val="2"/>
        <charset val="238"/>
      </rPr>
      <t>VJ 1.1</t>
    </r>
    <r>
      <rPr>
        <sz val="10"/>
        <rFont val="Arial Narrow"/>
        <family val="2"/>
        <charset val="238"/>
      </rPr>
      <t>. zunanjih dimenzij 2.0 x 4,4 x 2,30 m iz AB C25/30 komplet z armaturo, opaži, hidroizolacijo, zaščito hidroizolacije, pokrovom dimenzije 60x90 cm, nosilnosti 250 kN, inox lestvijo dolžine 1,80 m, preboji in vsemi pomožnimi deli, po detajlu.</t>
    </r>
  </si>
  <si>
    <r>
      <t xml:space="preserve">Izdelava jaška </t>
    </r>
    <r>
      <rPr>
        <b/>
        <sz val="10"/>
        <rFont val="Arial Narrow"/>
        <family val="2"/>
        <charset val="238"/>
      </rPr>
      <t>VJ 1.0.1</t>
    </r>
    <r>
      <rPr>
        <sz val="10"/>
        <rFont val="Arial Narrow"/>
        <family val="2"/>
        <charset val="238"/>
      </rPr>
      <t xml:space="preserve"> zunanjih dimenzij 1,8 x 1,8 x 2,30 m iz AB C25/30 komplet z armaturo, opaži, hidroizolacijo, zaščito hidroizolacije, pokrovom dimenzije 60x90 cm, nosilnosti 250 kN, inox lestvijo dolžine 1,80 m, preboji in vsemi pomožnimi deli, po detajlu.</t>
    </r>
  </si>
  <si>
    <r>
      <t xml:space="preserve">Izdelava jaška </t>
    </r>
    <r>
      <rPr>
        <b/>
        <sz val="10"/>
        <rFont val="Arial Narrow"/>
        <family val="2"/>
        <charset val="238"/>
      </rPr>
      <t>VJ 1.0.2</t>
    </r>
    <r>
      <rPr>
        <sz val="10"/>
        <rFont val="Arial Narrow"/>
        <family val="2"/>
        <charset val="238"/>
      </rPr>
      <t xml:space="preserve"> zunanjih dimenzij 1,8 x 4,9 x 2,20 m iz AB C25/30 komplet z armaturo, opaži, hidroizolacijo, zaščito hidroizolacije, pokrovom dimenzije 80x150 cm, nosilnosti 250 kN, inox lestvijo dolžine 1,80 m, preboji in vsemi pomožnimi deli, po detajlu.</t>
    </r>
  </si>
  <si>
    <r>
      <t xml:space="preserve">Izdelava vodomernega jaška tip </t>
    </r>
    <r>
      <rPr>
        <b/>
        <sz val="10"/>
        <rFont val="Arial Narrow"/>
        <family val="2"/>
        <charset val="238"/>
      </rPr>
      <t>RV</t>
    </r>
    <r>
      <rPr>
        <sz val="10"/>
        <rFont val="Arial Narrow"/>
        <family val="2"/>
        <charset val="238"/>
      </rPr>
      <t xml:space="preserve">K, komplet s fazonskimi kosi, navezavo na vodovod in vsemi pomožnimi deli </t>
    </r>
  </si>
  <si>
    <r>
      <t xml:space="preserve">Izdelava jaška </t>
    </r>
    <r>
      <rPr>
        <b/>
        <sz val="10"/>
        <rFont val="Arial Narrow"/>
        <family val="2"/>
        <charset val="238"/>
      </rPr>
      <t>VJ 1.1</t>
    </r>
    <r>
      <rPr>
        <sz val="10"/>
        <rFont val="Arial Narrow"/>
        <family val="2"/>
        <charset val="238"/>
      </rPr>
      <t xml:space="preserve"> notranjih svetlih dimenzij 1,50 x 4,50 x 1,25 m iz AB C25/30, komplet s podložnim betonom, armaturo, opaži, hidroizolacijo, zaščito hidroizolacije (gumbasta PE folija), Al pokrovom dimenzije 150x 80 c m, z ventilacijo, amortizerjem in zaklepanjem;  inox lestvijo dolžine 1200 mm, izvlečnimi držali, poglobitvijo, odvodnjavanjem, dovodom zraka skozi ventilacijo DN 150 mm, s preboji, 3 x jeklenimi podporami in vsemi pomožnimi deli, po detajlu G.5.6</t>
    </r>
  </si>
  <si>
    <r>
      <t xml:space="preserve">Izdelava jaška </t>
    </r>
    <r>
      <rPr>
        <b/>
        <sz val="10"/>
        <rFont val="Arial Narrow"/>
        <family val="2"/>
        <charset val="238"/>
      </rPr>
      <t>VJ 1.0.2</t>
    </r>
    <r>
      <rPr>
        <sz val="10"/>
        <rFont val="Arial Narrow"/>
        <family val="2"/>
        <charset val="238"/>
      </rPr>
      <t xml:space="preserve"> notranjih svetlih dimenzij 1,50 x 4,50 x 1,25 m iz AB C25/30 komplet s podložnim betonom, z armaturo, opaži, hidroizolacijo, zaščito hidroizolacije (gumbasta PE folija), Al pokrovom dimenzije 150/80 cm, z ventilacijo, amortizerjem in zaklepanjem;  inox lestvijo dolžine 1200 mm, izvlečnimi držali, poglobitvijo, odvodnjavanjem, dovodom zraka skozi ventilacijo DN 150 mm, 3 x jeklenimi podporami, s preboji in vsemi pomožnimi deli, po detajlu G.5.7</t>
    </r>
  </si>
  <si>
    <r>
      <t xml:space="preserve">Izdelava vodomernega jaška </t>
    </r>
    <r>
      <rPr>
        <b/>
        <sz val="10"/>
        <rFont val="Arial Narrow"/>
        <family val="2"/>
        <charset val="238"/>
      </rPr>
      <t>CČN Koper</t>
    </r>
    <r>
      <rPr>
        <sz val="10"/>
        <rFont val="Arial Narrow"/>
        <family val="2"/>
        <charset val="238"/>
      </rPr>
      <t xml:space="preserve"> notranjih svetlih dimenzij 2,75 x 1,00 x 1,25 m iz AB C25/30 komplet s podložnim betonom, z armaturo, opaži, hidroizolacijo, zaščito hidroizolacije (gumbasta PE folija), Al pokrovom dimenzije 150/80 cm, z ventilacijo, amortizerjem in zaklepanjem;  inox lestvijo dolžine 1200 mm, izvlečnimi držali, poglobitvijo, odvodnjavanjem, dovodom zraka skozi ventilacijo DN 150 mm, 2 x jeklenimi podporami, s preboji in vsemi pomožnimi deli, po detajlu</t>
    </r>
  </si>
  <si>
    <t>PE jašek premera 1000 mm, globine 2,50 m, z AB krovnim obročem, LTŽ pokrovom premera 600 mm, nosilnosti 400 kN, z vsemi priključki in z vsemi pomožnimi deli, po detajlu.</t>
  </si>
  <si>
    <t>9</t>
  </si>
  <si>
    <t>Preureditev obstoječega jaška št 0. Odstranitev obstoječega pokrova, zabetoniranje AB plošče preko obstoječe odprtine, izdelava (preboj) nove vstopne odprtine z vstopnimi zidovi, z štiridelnim NL pokrovom dim 700/1060 mm, nosilnosti 400 kN, 2 x izdelava (30/30 cm)  preboja preko stene deb 25 cm in 1 x zazidava preboja, 1 x zazidava cevi, z novo inox lestvijo dolžine do 2500 mm, popravilom hidroizolacije in vsemi pomožnimi deli, po detajlu</t>
  </si>
  <si>
    <t>10</t>
  </si>
  <si>
    <t xml:space="preserve">Dobava, transport in polaganje PE /PVC kanalizacijske cevi d315 SN - 8, na pesek, obsip s peskom </t>
  </si>
  <si>
    <t>m1</t>
  </si>
  <si>
    <t>11</t>
  </si>
  <si>
    <t>Izdelava izpustne glave praznotoka po detajlu</t>
  </si>
  <si>
    <t>12</t>
  </si>
  <si>
    <t>Izdelava izpustne glave praznotoka po detajlu, klasična betonska glava na prepustu DN 300 mm.</t>
  </si>
  <si>
    <t>13</t>
  </si>
  <si>
    <t>Dobava in postavitev betonskih podstavkov 30/30/120 cm in stebričkov za tablico  f 6/4"za označbo zasunov in hidrantov na cevovodu.</t>
  </si>
  <si>
    <t>14</t>
  </si>
  <si>
    <t>Izdelava zaščite brežine pod praznotokom iz kamna d 30-50 cm na betonu C16/20 deb 20 cm</t>
  </si>
  <si>
    <t>m2</t>
  </si>
  <si>
    <t>GRADBENA DELA SKUPAJ</t>
  </si>
  <si>
    <t>postavka</t>
  </si>
  <si>
    <t>opis dela</t>
  </si>
  <si>
    <t>enota mere</t>
  </si>
  <si>
    <t>cena/enoto</t>
  </si>
  <si>
    <t>cena</t>
  </si>
  <si>
    <t xml:space="preserve">Prenos, spuščanje in polaganje vodovodne cevi NL DN 200 vključno z montažo ter poravnavo v vertikalni in horizontalni smeri. Obračun za 1 m1.
</t>
  </si>
  <si>
    <t>Prenos, spuščanje in polaganje vodovodne cevi PE 100 d110-10 vključno z montažo ter poravnavo v vertikalni in horizontalni smeri. Obračun za 1 m1</t>
  </si>
  <si>
    <t>Prenos, spuščanje in montaža vsega nabavljenega vodovodnega materiala  (fazonskih kosov in armatur)</t>
  </si>
  <si>
    <t>Nabava in polaganje označevalnega traku nad vodovodnimi cevmi. Obračun za 1 m1</t>
  </si>
  <si>
    <t>Izvedba tlačnega preizkusa cevovoda skladno s standardi in zahtevami upravljalca vodovoda po EN 805. Obračun na 1 m1.</t>
  </si>
  <si>
    <t>Preiskus hidrantov s strani registrirane organizacije s koncesijo in izdelava zapisnika.</t>
  </si>
  <si>
    <t>Dezinfekcija cevovoda pred izvedbo prevezav in vključitvijo v obratovanje. Postavka vklučuje izpiranje cevovoda in pridobitev atesta ustreznosti kvalitete vode. Obračun za 1 m1.</t>
  </si>
  <si>
    <t>MONTAŽNA DELA SKUPAJ</t>
  </si>
  <si>
    <t>Upoštevati celoten vijačni, tesnilni, pritrdilni in montažni material</t>
  </si>
  <si>
    <t>CEVI:</t>
  </si>
  <si>
    <t>Cevi iz nodularne litine DN 200, klasa C40, 100% spojev je sidrnih (standardni Vi spoj), zahtevani tlak za spoj je 16 barov, obvite s PE folijo</t>
  </si>
  <si>
    <t>Dobava in vgrajevanje cevi za vodovod DN 225 iz PE za nazivni tlak 10 bar, na peščeno posteljico debeline 10+ DN/10 cm, kompletno s spojnim materialom</t>
  </si>
  <si>
    <t>Cevi iz nodularne litine DN 100, klasa C40, 100% spojev je sidrnih (standardni Vi spoj), zahtevani tlak za spoj je 16 barov, obvite s PE folijo</t>
  </si>
  <si>
    <t>PE 100,  d110 - 10 bar  (izpust praznotoka)</t>
  </si>
  <si>
    <t>FAZONSKI KOSI,  NL - UNI Vi oz. prirobnični spoj za NP 16 bar</t>
  </si>
  <si>
    <t>MMK DN 200 - 45</t>
  </si>
  <si>
    <t>MMK DN 200 - 22</t>
  </si>
  <si>
    <t>MMQ DN 100 - 90</t>
  </si>
  <si>
    <t>MMK DN 100 - 45</t>
  </si>
  <si>
    <t>MMK DN 100 - 22</t>
  </si>
  <si>
    <t>MMK DN 100 - 11</t>
  </si>
  <si>
    <t>T DN 150/100</t>
  </si>
  <si>
    <t>T DN 150/80</t>
  </si>
  <si>
    <t>MDK DN 150</t>
  </si>
  <si>
    <t>MDK DN 100</t>
  </si>
  <si>
    <t>15</t>
  </si>
  <si>
    <t>MDK DN 80</t>
  </si>
  <si>
    <t>16</t>
  </si>
  <si>
    <t>MDK DN 60</t>
  </si>
  <si>
    <t>17</t>
  </si>
  <si>
    <t>FFQ DN 100</t>
  </si>
  <si>
    <t>18</t>
  </si>
  <si>
    <t>FFQ DN 80</t>
  </si>
  <si>
    <t>19</t>
  </si>
  <si>
    <t>FFR DN 100/80, L = 200 mm</t>
  </si>
  <si>
    <t>20</t>
  </si>
  <si>
    <t>FFR DN 200/100, L = 400 mm</t>
  </si>
  <si>
    <t>21</t>
  </si>
  <si>
    <t>FFR DN 100/60, L = 200 mm</t>
  </si>
  <si>
    <t>22</t>
  </si>
  <si>
    <t>FF DN 100, L = 900 mm</t>
  </si>
  <si>
    <t>23</t>
  </si>
  <si>
    <t>FFK DN 100/45</t>
  </si>
  <si>
    <t>24</t>
  </si>
  <si>
    <t>FF DN 100, L = 200 mm</t>
  </si>
  <si>
    <t>25</t>
  </si>
  <si>
    <t>FF DN 100, L = 300 mm</t>
  </si>
  <si>
    <t>26</t>
  </si>
  <si>
    <t>FF DN 100, L = 400 mm</t>
  </si>
  <si>
    <t>27</t>
  </si>
  <si>
    <t>E DN 200</t>
  </si>
  <si>
    <t>28</t>
  </si>
  <si>
    <t>E DN 60</t>
  </si>
  <si>
    <t>29</t>
  </si>
  <si>
    <t>F DN 200</t>
  </si>
  <si>
    <t>30</t>
  </si>
  <si>
    <t>F DN 100</t>
  </si>
  <si>
    <t>31</t>
  </si>
  <si>
    <t>T 200/80</t>
  </si>
  <si>
    <t>32</t>
  </si>
  <si>
    <t>T 200/ 200</t>
  </si>
  <si>
    <t>33</t>
  </si>
  <si>
    <t>FF DN 60, L = 800 mm</t>
  </si>
  <si>
    <t>34</t>
  </si>
  <si>
    <t xml:space="preserve">Žabji pokrov DN 80 </t>
  </si>
  <si>
    <t>35</t>
  </si>
  <si>
    <t xml:space="preserve">Žabji pokrov DN 100 </t>
  </si>
  <si>
    <t>ARMATURE:</t>
  </si>
  <si>
    <t>36</t>
  </si>
  <si>
    <t>Lovilec nesnage DN 80</t>
  </si>
  <si>
    <t>37</t>
  </si>
  <si>
    <t>EV zasun DN 80</t>
  </si>
  <si>
    <t>38</t>
  </si>
  <si>
    <t>Teleskopska vgradilna garnitura in cestna kapa za zasun DN 80</t>
  </si>
  <si>
    <t>39</t>
  </si>
  <si>
    <t>Enojna univerzalna spojka DN 100 mm</t>
  </si>
  <si>
    <t>40</t>
  </si>
  <si>
    <t>NTH nadtalni hidrant DN 80 za globino vgradnje 1,25 m, INOX, lomljiva izvedba, obsut s prodcem po detajlu</t>
  </si>
  <si>
    <t>41</t>
  </si>
  <si>
    <t>Podtalni hidrant DN 80</t>
  </si>
  <si>
    <t>42</t>
  </si>
  <si>
    <t>EV zasun DN 65</t>
  </si>
  <si>
    <t>43</t>
  </si>
  <si>
    <t>Teleskopska vgradilna garnitura in cestna kapa za zasun DN 65</t>
  </si>
  <si>
    <t>VODOVODNI MATERIAL SKUPAJ</t>
  </si>
  <si>
    <t>6.   ZAKLJUČNA DELA IN TUJE STORITVE SKUPAJ</t>
  </si>
  <si>
    <t>Projektantski nadzor (obračun po dejanskih stroških)</t>
  </si>
  <si>
    <t>ur</t>
  </si>
  <si>
    <t>Izdelava geodetskega posnetka položenega cevovoda z vrisom v kataster komunalnih vodov po zahtevah upravljavca vodovoda</t>
  </si>
  <si>
    <t xml:space="preserve"> ZAKLJUČNA DELA IN TUJE STORITVE SKUPAJ</t>
  </si>
  <si>
    <t>PRIPRAVLJALNA DELA SKUPAJ</t>
  </si>
  <si>
    <t xml:space="preserve">Prenos, spuščanje in polaganje vodovodne cevi PE 100 d25-16 vključno z montažo ter poravnavo v vertikalni in horizontalni smeri. Obračun za 1 m1.
</t>
  </si>
  <si>
    <t>Prenos,  polaganje in polno obbetoniranje  z betonom C16/20 zaščitnih rebrastih cevi PD d90- SN 4</t>
  </si>
  <si>
    <t xml:space="preserve">Montaža vseh fazonov in armatur navedenih v poglavju 4 . </t>
  </si>
  <si>
    <t>Izvedba tlačnega preizkusa cevovoda skladno s standardi in zahtevami upravljalca vodovoda po EN 805. Obračun na 1 m 1.</t>
  </si>
  <si>
    <t>SIST EN 12201</t>
  </si>
  <si>
    <t>Cevi PE 100 d25-16 bar +5% za razrez</t>
  </si>
  <si>
    <t>Cevi PE 100 d90-16 bar + 5% za razrez</t>
  </si>
  <si>
    <t>krogelni ZASUN z izpustom 3/4"</t>
  </si>
  <si>
    <t>krogelni ZASUN 3/4"</t>
  </si>
  <si>
    <t>vodomer DN 20 s potopljeno, suho (TRP) številčnico. Vodomer mora biti predpripravljen za priklop REED stikala ali radijskega modula</t>
  </si>
  <si>
    <t xml:space="preserve">vodomerne spojke 3/4" (če niso dobavljene skupaj z vodomerom)
</t>
  </si>
  <si>
    <t>čistilni kos 3/4" (lovilec nesnage)</t>
  </si>
  <si>
    <t xml:space="preserve">navrtno sedlo za NL DN 200/2''  </t>
  </si>
  <si>
    <t>OSTALI MATERIAL:</t>
  </si>
  <si>
    <r>
      <t>poc. koleno 90</t>
    </r>
    <r>
      <rPr>
        <vertAlign val="superscript"/>
        <sz val="10"/>
        <rFont val="Arial Narrow"/>
        <family val="2"/>
        <charset val="238"/>
      </rPr>
      <t>o</t>
    </r>
    <r>
      <rPr>
        <sz val="10"/>
        <rFont val="Arial Narrow"/>
        <family val="2"/>
        <charset val="238"/>
      </rPr>
      <t xml:space="preserve"> 3/4"</t>
    </r>
  </si>
  <si>
    <t>poc. dvovijačnik 3/4"</t>
  </si>
  <si>
    <t>poc. spojka - objemka, notr. navoj 3/4"</t>
  </si>
  <si>
    <t>I joint spojka 3/4", zunanji navoj</t>
  </si>
  <si>
    <t>poc. Reducirna spojka 2'' - 3/4"</t>
  </si>
  <si>
    <t>5. ZAKLJUČNA DELA IN TUJE STORITVE</t>
  </si>
  <si>
    <t>Izdelava geodetskega posnetka</t>
  </si>
  <si>
    <t xml:space="preserve">   ZAKLJUČNA DELA IN TUJE STORITVE SKUPAJ</t>
  </si>
  <si>
    <t>3. KANALIZACIJA</t>
  </si>
  <si>
    <t xml:space="preserve">4. ZAKLJUČNA DELA </t>
  </si>
  <si>
    <t>Zakoličba osi v ravninskem terenu z zavarovanjem</t>
  </si>
  <si>
    <t>Strojni opaženi izkop materiala III. - IV. ktg za temelje, kanalske rove, prepuste, jaške in drenaže, globine od 2-3 m (upošteva se samo neto izkop, glede na svetlo širino izkopa).</t>
  </si>
  <si>
    <t xml:space="preserve">Ročno planiranje in strojno utrjevanje dna gradbene jame
</t>
  </si>
  <si>
    <t xml:space="preserve">
Zasipanje kanala z materialom iz izkopa (ustreznost materiala potrdi gradbeni nadzor oz. nadzorni geomehanik). Komprimiranje v plasteh po 20 cm, stopnja komprimacije skladno z načrtom platoja (95-97% SPP).
</t>
  </si>
  <si>
    <t xml:space="preserve">
Zasipanje kanala s tamponskim materialom skupaj z dobavo in transportom materiala. Komprimiranje v plasteh po 20 cm, stopnja komprimacije skladno z načrtom platoja (95-97% SPP).
</t>
  </si>
  <si>
    <t xml:space="preserve">
Nakladanje in odvoz odvečnega materiala na deponijo z nakladanjem, razkladanjem in razplaniranjem, vključno s stroški deponije.
</t>
  </si>
  <si>
    <t xml:space="preserve">Izdelava kanalizacije iz cevi iz polivinilklorida premera 160 mm SN 8, na podložno plast iz cementnega betona ter polno obbetoniranje cevi z betonom C30/37 - XC4,  XS 3, , PV-II
</t>
  </si>
  <si>
    <t xml:space="preserve">Izdelava kanalizacije iz cevi iz polivinilklorida premera 200 mm SN 8, na podložno plast iz cementnega betona ter polno obbetoniranje cevi z betonom C30/37 - XC4,  XS 3, , PV-II
</t>
  </si>
  <si>
    <r>
      <t>m</t>
    </r>
    <r>
      <rPr>
        <sz val="11"/>
        <color theme="1"/>
        <rFont val="Calibri"/>
        <family val="2"/>
        <scheme val="minor"/>
      </rPr>
      <t/>
    </r>
  </si>
  <si>
    <t xml:space="preserve">Dobava, stikovanje in polaganje fazonskih kosov in spojk iz polivinilklorida na podložno plast iz cementnega betona ter polno obbetoniranje z betonom C30/37 - XC4, XS 3, , PV-II
</t>
  </si>
  <si>
    <t>koleno PVC d110 - 45°</t>
  </si>
  <si>
    <t>reducirni kos d110/160</t>
  </si>
  <si>
    <t>odcep d110/160 - 45°</t>
  </si>
  <si>
    <t>Dobava, transport, namestitev in montaža popolnoma predfabriciranih jaškov iz armiranega poliestra DN 1000 , ki imajo že izdelano muldo in nastavke za priključne cevi do DN 400, debelina stene min 12 mm; višina jaška od 1,50 -2,00 m; dotok, iztok  do DN 400 mm</t>
  </si>
  <si>
    <t xml:space="preserve">Dobava in vgraditev pokrova krožnega prereza s premerom 600 mm iz duktilne litine z nosilnostjo 450 kN, vgrajen na standarden predfabriciran AB obroč Dz/Dn=1220/600 mm, debeline 20 cm z možnostjo zaklepa in protihrupnim vložkom. Uporabi se beton  kakovosti najmanj C30/37 - XC4,  XS 3, XF 4, PV-II in armira z armaturo B500B
</t>
  </si>
  <si>
    <t>Obbetoniranje jaškov iz armiranega poliestra proti vzgonu z betonom C30/37 - XC4, XD 3, XS 3, , PV-II (upoštevati tudi opaže)</t>
  </si>
  <si>
    <t>m3</t>
  </si>
  <si>
    <t>Dobava in vgraditev razbremenilne AB plošče AxB=1,65/1,65 m deb 26 cm z okroglo odprtino DN 1040 mm . Uporabi se beton  kakovosti najmanj C30/37 - XC4, XS 3, XF 4, PV-II, in armira z armaturo B500B ( 87kg) in MAG 500/560 Q335 ( 14 kg)</t>
  </si>
  <si>
    <t>Izdelava vodotesnega priključka cevi do DN 300 iz GRP na obstoječi jašek</t>
  </si>
  <si>
    <t>KANALIZACIJA SKUPAJ</t>
  </si>
  <si>
    <t>5. ZAKLJUČNA DELA</t>
  </si>
  <si>
    <t xml:space="preserve"> Pregled in čiščenje kanala do DN 200 mm po končani izgradnji</t>
  </si>
  <si>
    <t>Preiskus tesnosti cevi premera do 20 cm</t>
  </si>
  <si>
    <t>ZAKLJUČNA DELA SKUPAJ</t>
  </si>
  <si>
    <t>Številka</t>
  </si>
  <si>
    <t>Opis postavke za dobavo in montažo</t>
  </si>
  <si>
    <t>Enota</t>
  </si>
  <si>
    <t>Količina</t>
  </si>
  <si>
    <t xml:space="preserve">€/enoto </t>
  </si>
  <si>
    <t xml:space="preserve">€/skupaj </t>
  </si>
  <si>
    <t xml:space="preserve">POPIS MATERIALA IN DEL </t>
  </si>
  <si>
    <t>OPOMBE:</t>
  </si>
  <si>
    <t>Za vse postavke velja, da je v ceni upoštevana dobava, usklajevanje z naročnikom in ostalimi izvajalci ter montaža in montažni material.</t>
  </si>
  <si>
    <t>V popisu navedeni proizvodi so usklajeni z obstoječo opremo investitorja in niso podani z namenom omejevanja konkurence med ponudniki.</t>
  </si>
  <si>
    <t>Za opremo uporabnika Carina (FU) je potrebno pridobiti potrditev za navedeno opremo, oziroma v skladu z zahtevami njihove tehnične službe opremo nadomestiti z enakovredno drugega proizvajalca.</t>
  </si>
  <si>
    <t>SKUPNA OPREMA ZA VSE SISTEME</t>
  </si>
  <si>
    <t/>
  </si>
  <si>
    <t>Trda zaščitna instalacijska cev, položena v zemlji ali v betonski plošči</t>
  </si>
  <si>
    <t>Stigmaflex EL/TK fi 50</t>
  </si>
  <si>
    <t>Stigmaflex EL/TK fi 75</t>
  </si>
  <si>
    <t>Stigmaflex EL/TK fi 110</t>
  </si>
  <si>
    <t xml:space="preserve">Nosilni steber inox 80 x 80 mm, 
s prirobničnim spojem na temelj </t>
  </si>
  <si>
    <t>višina 3m</t>
  </si>
  <si>
    <t>višina 1,5m</t>
  </si>
  <si>
    <t>Vodnik P-Y za izenačevanje potencialov in povezavo kovinskih mas, položen prosto ali uvlečen v predhodno položene instalacijske cevi</t>
  </si>
  <si>
    <t>P/F-Y  6 (HO7V-U)</t>
  </si>
  <si>
    <t>P/F-Y 16 (HO7V-U)</t>
  </si>
  <si>
    <t>Pocinkani železni valjanec za ozemljitev el. razdelilnikov 
in povezavo večjih  kovinskih mas, položen vzdolž instalacijskih tras</t>
  </si>
  <si>
    <t>Fe Zn  25 x 4 mm</t>
  </si>
  <si>
    <t>Povezava kovinskih mas z vodnikom za izenačevanje potencialov, komplet z ustreznimi objemkami in pritrdilnim materialom</t>
  </si>
  <si>
    <t>Razdelilnik za el. instalacije - VARNOST</t>
  </si>
  <si>
    <t>je zajet v popisu splošnih električnih instalacij - 
dimenzije švg 800x2000x300, predeljen s kovinsko steno, desno polje je predvideno za porabnike z neprekinjenim napajanjem UPS (vsi tehnološki porabniki in trije tokokrogi za vtičnice na delovnih mestih v kontejnerju)</t>
  </si>
  <si>
    <t>V levem polju bo za tehnološke porabnike odcep:</t>
  </si>
  <si>
    <t>-instalacijski odklopnik, tripolni, C20A</t>
  </si>
  <si>
    <t>V desnem polju bo vgrajeno:</t>
  </si>
  <si>
    <t>-glavno stikalo štiripolno, 1-0-2, 25A</t>
  </si>
  <si>
    <t>-stikalo tripolno, servisno, 0-1, 25A</t>
  </si>
  <si>
    <t>-prenapetostni odvodnik PROTEC C, 15 kA</t>
  </si>
  <si>
    <t>-instalacijski odklopnik, enopolni, do 16A</t>
  </si>
  <si>
    <t>-vrstne sponke 2,5 mm2</t>
  </si>
  <si>
    <t>-uvodnice Pg, Cu za zbiralke, napisne ploščice, atesti, vezni in pritrdilni  material, preizkus</t>
  </si>
  <si>
    <t>Razdelilnik za el. instalacije - CARINA</t>
  </si>
  <si>
    <t xml:space="preserve">V levem polju bo za tehnološke porabnike odcep: </t>
  </si>
  <si>
    <t>-instalacijski odklopnik, enopolni, C20A</t>
  </si>
  <si>
    <t>-glavno stikalo dvopolno, 1-0-2, 25A</t>
  </si>
  <si>
    <t>Komunikacijska omara (rack 19") - VARNOST
- dim. š.800 x v.2000 x g.800 mm
- vertikalni urejevalci kablov - spredaj levo in desno
- spredaj steklena vrata v perforiranem okvirju, s ključavnico in tečaji
- zadaj kovinska perforirana vrata
- 2 demontažni stranici - spodaj hladilne reže
- demontažno dno
- barva RAL 7032
- 5 x razdelilnik 19" 230V 8V 1HE</t>
  </si>
  <si>
    <t>- delilnik 24x RJ45 Cat.6A S/FTP
24x Cat.6A ISO modul, RJ45/STP, označevalni komplet, montažni pribor</t>
  </si>
  <si>
    <t>- omrežno stikalo Summit X460-G2 24 10/100/1000BASE-T PoE-Plus, 8 100/1000BASE-X SFP (4 SFP vrat v skupni rabi), 4 10GBaseX SFP+, ExtremeXOS Edge licenca, z modulom in povezovalnim kablom za povezavo v sklad, redundančno napajanje</t>
  </si>
  <si>
    <t>- SFP modul 1000Base-LX, Finisar FTLF 1318P3BTL</t>
  </si>
  <si>
    <t>- AC napajalni modul za Summit X460-G2 serijo stikal – povečano temperaturno območje -10 to +50 °C 
Summit 715W AC PSU XT</t>
  </si>
  <si>
    <t>- modul z ventilatorji za Summit X460-G2/X450-G2 serijo stikal – zračni tok spredaj – zadaj
Summit Fan module FB</t>
  </si>
  <si>
    <t>- Napajalni kabel, 10A, EUROPE, CEE7, IEC320-C15
PWR CORD,10A,EUROPE,CEE7,C15</t>
  </si>
  <si>
    <t>-delilnik optike SM12 je zajet v načrtu signalno-komunikacijskih instalacij</t>
  </si>
  <si>
    <t>- samo vgradnja elementov sistema prepoznavanja tablic, zajetih v poglavju 2.2</t>
  </si>
  <si>
    <t>Komunikacijska omara (rack 19") - CARINA 
- dim. š.800 x v.1000 x g.800 mm
- vertikalni urejevalci kablov - spredaj levo in desno
- spredaj steklena vrata v perforiranem okvirju, s ključavnico in tečaji
- zadaj kovinska perforirana vrata
- 2 demontažni stranici - spodaj hladilne reže
- demontažno dno
- barva RAL 7032
- 5 x razdelilnik 19" 230V 8V 1HE</t>
  </si>
  <si>
    <t>Naprava za brezprekinitveno napajanje - VARNOST
UPS 10 kVA/10 kW, 3/3, proizvajalec Socomec 
MASTERYS Green Power 2.0 10KVA 400V PF=1 PROTECTION AND BATTERY INTEGRATED
avtonomija 6 minut pri obremenitvi 10 kW
ON line tehnologija delovanja (VFI-SS-111), 
tri nivojski IGBT pretvorniki</t>
  </si>
  <si>
    <r>
      <t>Vhodna napetost  (3f+N) 400 V (240-480V), 50 Hz</t>
    </r>
    <r>
      <rPr>
        <sz val="10"/>
        <rFont val="Times New Roman"/>
        <family val="1"/>
        <charset val="238"/>
      </rPr>
      <t xml:space="preserve">  ± 10%</t>
    </r>
  </si>
  <si>
    <t>Dvojni vhod (ločeno glavno in bypas napajanje)</t>
  </si>
  <si>
    <r>
      <t>Vhodni faktor moči &gt;0,99</t>
    </r>
    <r>
      <rPr>
        <sz val="10"/>
        <rFont val="Times New Roman"/>
        <family val="1"/>
        <charset val="238"/>
      </rPr>
      <t xml:space="preserve"> </t>
    </r>
  </si>
  <si>
    <r>
      <t>Skupno popačenje vhodnega toka THDI pri 100% Pn &lt; 2,5%</t>
    </r>
    <r>
      <rPr>
        <sz val="10"/>
        <rFont val="Times New Roman"/>
        <family val="1"/>
        <charset val="238"/>
      </rPr>
      <t xml:space="preserve"> </t>
    </r>
  </si>
  <si>
    <r>
      <t>Izhodna napetost (3f+N)  400 V  ± 1% (nastavljivo 380/415V), 50Hz</t>
    </r>
    <r>
      <rPr>
        <sz val="10"/>
        <rFont val="Times New Roman"/>
        <family val="1"/>
        <charset val="238"/>
      </rPr>
      <t xml:space="preserve"> </t>
    </r>
  </si>
  <si>
    <t xml:space="preserve">Izhodni faktor moči 1 (brez zmanjšanja delovne moči naprave za porabnike v razponu faktorja moči 0,9 induktivni do 0,9 kapacitivni), </t>
  </si>
  <si>
    <t>Skupno napetostno popačenje pri linearnih bremenih &lt;1%, pri nelinearnih &lt;3%</t>
  </si>
  <si>
    <r>
      <t>Skupna učinkovitost celotne naprave do 96% v ON line načinu delovanja v razponu obremenitve med 50 in 100%, v ECO načinu do 98%</t>
    </r>
    <r>
      <rPr>
        <sz val="10"/>
        <rFont val="Times New Roman"/>
        <family val="1"/>
        <charset val="238"/>
      </rPr>
      <t xml:space="preserve">, </t>
    </r>
  </si>
  <si>
    <t>Maksimalna toplotna disipacija v ON-line načinu in pri polnjenju akumulatorjev, maksimalni izhodni moči in minimalni vhodni napetosti &lt; 0,7 kW.</t>
  </si>
  <si>
    <t>Preobremenljivost  inverterja 125% za 10 minut, 150% za 1 minuto</t>
  </si>
  <si>
    <r>
      <t>Avtomatski in ročni bypas vgrajen v napravi,</t>
    </r>
    <r>
      <rPr>
        <sz val="10"/>
        <rFont val="Times New Roman"/>
        <family val="1"/>
        <charset val="238"/>
      </rPr>
      <t xml:space="preserve"> </t>
    </r>
  </si>
  <si>
    <t xml:space="preserve">Barvni grafični LCD zaslon za odčitavanje delovnih parametrov na napravi, </t>
  </si>
  <si>
    <t xml:space="preserve">Standardno vgrajeni vmesniki za MODBUS TCP, MODBUS/JBUS RTU, LAN, </t>
  </si>
  <si>
    <t xml:space="preserve">Vgrajen vmesnik za WEB/SNMP nadzor in priključitev naprave na Ethernet omrežje skupaj s programsko opremo za zaustavitev različnih operacijskih sistemov, </t>
  </si>
  <si>
    <t xml:space="preserve">Reže za dodatne kartice (relejski izhodi, dodatne komun. možnosti, ..), </t>
  </si>
  <si>
    <r>
      <t>Delovna temperatura 0º - 40ºC (priporočena 15º - 25ºC za doseganje optimalne življenjske dobe akumulatorjev)</t>
    </r>
    <r>
      <rPr>
        <sz val="10"/>
        <rFont val="Times New Roman"/>
        <family val="1"/>
        <charset val="238"/>
      </rPr>
      <t xml:space="preserve"> </t>
    </r>
  </si>
  <si>
    <r>
      <t>Relativna vlažnost 0-95% brez kondenza</t>
    </r>
    <r>
      <rPr>
        <sz val="10"/>
        <rFont val="Times New Roman"/>
        <family val="1"/>
        <charset val="238"/>
      </rPr>
      <t xml:space="preserve"> </t>
    </r>
  </si>
  <si>
    <r>
      <t>Nivo hrupa na 1 m po ISO3746 -  &lt; 52 dBA</t>
    </r>
    <r>
      <rPr>
        <sz val="10"/>
        <rFont val="Times New Roman"/>
        <family val="1"/>
        <charset val="238"/>
      </rPr>
      <t xml:space="preserve"> </t>
    </r>
  </si>
  <si>
    <r>
      <t>Stopnja zaščite IP20</t>
    </r>
    <r>
      <rPr>
        <sz val="10"/>
        <rFont val="Times New Roman"/>
        <family val="1"/>
        <charset val="238"/>
      </rPr>
      <t xml:space="preserve"> </t>
    </r>
  </si>
  <si>
    <t>Dimenzije (šxgxv) 45x80x80 v cm, 190 kg</t>
  </si>
  <si>
    <t>CE certifikat, varnostni standard SIST EN 62040-1-1, elektromagnetna skladnost SIST EN 62040-2, tehnične specifikacije SIST EN62040-3, Certifikat pooblaščene institucije o doseganju stopnje učinkovitosti naprave.</t>
  </si>
  <si>
    <t>Dostava opreme na lokacijo objekta, namestitev, priklop na pripravljene instalacije, testiranje in zagon, usposabljanje uporabnika</t>
  </si>
  <si>
    <t>Naprava za brezprekinitveno napajanje - CARINA
UPS 6 kVA/5,4 kW, 1/1, proizvajalec Socomec 
ITYS 6000VA/5400W 1/1 230V 50Hz 
On-line tehnologija dvojne pretvorbe energije, z ročnim bypass-om, avtonomija 7 minut pri obremenitvi 5,4 kW
s korekcijo vhodnega faktorja PFC in avtomatskim by-passom, skladno z IEC62040-3 (VFI-SS-111)</t>
  </si>
  <si>
    <t>Nazivna moč: 6000 VA/5400 W</t>
  </si>
  <si>
    <t>Vhodna napetost: 176-276 Vac, faktor moči 0,98</t>
  </si>
  <si>
    <t>Vhodni priključek: sponke</t>
  </si>
  <si>
    <t>Izhodna napetost  230 V (1f) ± 1 %</t>
  </si>
  <si>
    <t>Izhodna frekvenca 50 Hz ± 0,05 Hz v akumulatorskem načinu delovanja</t>
  </si>
  <si>
    <t xml:space="preserve">Preobremenljivost ob prisotni mreži do 125% za 10 minut, do 150% za 1 m ,&gt; 150% za 10s, </t>
  </si>
  <si>
    <t>Izhodni priključek: sponke</t>
  </si>
  <si>
    <t>vgrajen ročni bypas</t>
  </si>
  <si>
    <t>LCD grafični nadzorni panel</t>
  </si>
  <si>
    <t>Komunikacijski porti: USB in RS-232 (JBUS protokol), EPO (Emergency Power Off - izklop v sili), vmesnik s prostimi relejskimi kontakti standardno vgrajen</t>
  </si>
  <si>
    <t>Delovna temperatura: od 0ºC do +40ºC ( od 15ºC do 25ºC za doseganje najdaljše življenjske dobe akumulatorjev)</t>
  </si>
  <si>
    <t>Maksimalna vlažnost: 95% (brez kondenzacije)</t>
  </si>
  <si>
    <t>Hrupnost  naprave:&lt; 55 dB na razdalji 1 m spredaj</t>
  </si>
  <si>
    <t>Tip akumulatorjev: svinčeni ventilsko regulirani, brez vzdrževanja vgrajeni znotraj ohišja UPS naprave za zagotavljanje minimalno 7 minut avtonomije pri obremenitvi 5,4 kW</t>
  </si>
  <si>
    <t>Standardi: EN 62040-1, EN 62040-2,</t>
  </si>
  <si>
    <t>Certifikat CE in dokumentacija o tehnični  ustreznosti,</t>
  </si>
  <si>
    <t>Dimenzije: izvedba pokončna (višina x širina x globina): 708 x 260 x 550 mm, masa 80 kg</t>
  </si>
  <si>
    <t>Nastavitve naprave, zagon in preizkus delovanja,</t>
  </si>
  <si>
    <t>Kabel s  Cu  vodniki - 1kV položen pretežno na kabelske police, delno v inst. Cevi</t>
  </si>
  <si>
    <t>NYY-J 3 x 1,5</t>
  </si>
  <si>
    <t>NYY-J 3 x 2,5</t>
  </si>
  <si>
    <t>Kabel z CU vodniki - 0,25kV (LiYCY) položen pretežno na police, delno v cevi</t>
  </si>
  <si>
    <t>LiY-CY 2 x 2,5</t>
  </si>
  <si>
    <t>LiY-CY 4 x 0,5</t>
  </si>
  <si>
    <t>LiY-CY 8 x 0,5</t>
  </si>
  <si>
    <t>Telekomunikacijski instalacijski kabel S/FTP Cat.6A 4x2x23AWG, položen pretežno v cevi, delno na police</t>
  </si>
  <si>
    <t>Telekomunikacijski povezovalni (PATCH) kabel S/FTP Cat.6A 4x2x23AWG, dolžine 2m</t>
  </si>
  <si>
    <t>Kabelska polica iz perforirane pocinkane pločevine, komplet s priborom za obešanje in pritrjevanje
Proizvajalec: Stago ali enakovredno
naslednje širine:</t>
  </si>
  <si>
    <t>50 mm</t>
  </si>
  <si>
    <t>100 mm</t>
  </si>
  <si>
    <t>Izvedba spojev za izenačevanje potencialov</t>
  </si>
  <si>
    <t>-z mostičenjem</t>
  </si>
  <si>
    <t>-z vijačenjem</t>
  </si>
  <si>
    <t>Izdelava napisnih ploščic iz obstojne trde plastike velikosti cca. 40x80x3mm z vgraviranimi črkovnimi in številčnimi oznakami elementov iz načrta (velikost pisave 10mm), komplet s pritrdilnim materialom za namestitev:
pri elementu, pri delilniku/omarici, v jaških</t>
  </si>
  <si>
    <t xml:space="preserve">kos </t>
  </si>
  <si>
    <t xml:space="preserve">Zarisovanje, funkcionalni preizkus, instalacijske meritve in spuščanje v pogon </t>
  </si>
  <si>
    <t>%</t>
  </si>
  <si>
    <t>Drobni montažni material, transportni in manipulacijski stroški</t>
  </si>
  <si>
    <t>SISTEM ZAPORNIC IN PREPOZNAVANJE TABLIC</t>
  </si>
  <si>
    <t xml:space="preserve">Zapornica tip ROGER TECHNOLOGY AGILIK 4 z ALU drogom 4m in odsevnimi nalepkami, led osvetlitvijo v zgornjem delu zapornice, torzijsko vzmetjo, sprejemnikom, varnostnimi IR fotocelicami </t>
  </si>
  <si>
    <t>Dobava in montaža, priklop in programiranje 
(na pripravljen temelj in el. instalacijo)</t>
  </si>
  <si>
    <t>Induktivna zanka</t>
  </si>
  <si>
    <t>ANPR-CAM IR video sistem (kamera visoke ločljivosti, IR reflektor, napajalnik, nosilec) z vključenim:
ANPR DI/DO – digitalni vhodno izhodni modul za proženje zajema slik in upravljanje z zunanjimi napravami</t>
  </si>
  <si>
    <t xml:space="preserve">Licenca za program prepoznavanja tablic 
ANPR-digiVIS-PL </t>
  </si>
  <si>
    <t>Montaža sistema na predpripravljeno inštalacijo in
nosilce kamer in zagon sistema</t>
  </si>
  <si>
    <t>Semafor dvodelni Fi 210mm navadna žarnica E27</t>
  </si>
  <si>
    <t>VIDEO NADZOR - VARNOST</t>
  </si>
  <si>
    <t>Strežnik Dell R430 (v rack omari VARNOST)
- nameščen naj bo operacijski sistem Windows Server 2012 R2,
- konfiguracija strojne in programske opreme mora biti taka, da zagotavlja popolno redundanco brez izgube arhiva posnetkov in drugih podatkov,
- 2 x 8 GB RAM-a,
- 2 x Intel® Xeon® E5-2620 v3 ali zmogljivejši,
- vsaj 1 VGA izhod,
- vsaj 4 x 1GBit/s LAN mrežni priključek,
- vgrajeni podatkovni izmenljivi diski SSD/SAS/SATA2 RAID za vsaj 30 dni arhiva posnetkov za vsako kamero za snemanje 5 slik/sekundo,
- ohišje mora biti v izvedbi za montažo v rack 19'' omaro,
- redundantno napajanje,
- pripadajoči priključni kabli
- nosilec za kable
24TB neto arhiva v RAID 5 konfiguraciji</t>
  </si>
  <si>
    <t xml:space="preserve">Profesionalna delovna postaja za pregledovanje in distribucijo posnetkov IP video nadzornega sistema 
DELL Tower 5810 
32 GB RAM-a, 
processor Intel Xeon E5-2690v3
2 x Nvidia Quadro NVS 510 2GB Quad DP DVI
4 x 1GBit/s LAN mrežni priključek,
ohišje v izvedbi za montažo v rack 19'' omaro,
redundantno napajanje,
pripadajoči priključni kabli
1 x SSD
2 x 1TB HDD v RAID1
Win8 </t>
  </si>
  <si>
    <t>Dnevno/nočna fiksna IP kamera 5MPix,
Avigilon v Bullet izvedbi, tip 5.0L-H4A-BO1-IR</t>
  </si>
  <si>
    <t>- samo-učljiva analitika</t>
  </si>
  <si>
    <t>- 30 slik/sekundo pri največji ločljivosti</t>
  </si>
  <si>
    <t>- slikovni senzor 1/1.8˝ cmos progresivno zajemanje slike</t>
  </si>
  <si>
    <t>- vgrajen objektiv z vidnim kotom 4,3 – 8 mm (44°- 81°)</t>
  </si>
  <si>
    <t>- H.264 in MJPEG</t>
  </si>
  <si>
    <t>- vgrajena HDSM tehnologija</t>
  </si>
  <si>
    <t>- WiFi podpora za nastavitev kamere</t>
  </si>
  <si>
    <t>- min. osvetljenost manjša ali enaka 0,3 lux v barvnem načinu in 0 lux v črno-belem načinu delovanja z vgrajeno IR LED osvetlitvijo</t>
  </si>
  <si>
    <t>- ONVIF skladen</t>
  </si>
  <si>
    <t>- inteligentni BLC</t>
  </si>
  <si>
    <t>- strojna detekcija gibanja</t>
  </si>
  <si>
    <t>- digitalni vhod in izhod</t>
  </si>
  <si>
    <t>- dodatna doza za montažo H4-BO-JBOX1</t>
  </si>
  <si>
    <t>Megapiksel dnevno/nočna fiksna IP kamera 4K (8Mpixel) Avigilon, tip 8.0-H4A-B2
- samo-učljiva analitika
- motoriziran dnevno/nočni IR cut filter
- 25 slik/sek pri največji ločljivosti
- H.264 in MJPEG
- min. osvetljenost manjša ali enaka 0.3 lux v
barvnem načinu in 0.09 lux v črno-belem načinu
delovanja
- inteligentni BLC
- strojna detekcija gibanja, analitika
- digitalni vhod in izhod
- napajalnik
- protivandalno ohišje IP66 s stranskim odpiranjem z
vgrajenim grelnikom, po potrebi z ventilatorjem in
kovinsko nerjavečo konzolo za pritrditev na nadstrešnico</t>
  </si>
  <si>
    <t>IR Reflektor kot 60°, domet 100m</t>
  </si>
  <si>
    <t>Napajalniki za kamere 24V, montaža na DIN letev, 63VA</t>
  </si>
  <si>
    <t>Licenca za priklop in uporabo IP kamer</t>
  </si>
  <si>
    <t>Objemke za drog za montažo kamer na steber, dvojni</t>
  </si>
  <si>
    <t>Nosilci za kamere za montažo na nadstrešnico</t>
  </si>
  <si>
    <t>Kabel HDMI</t>
  </si>
  <si>
    <t>Montaža in konfiguracija strojne ter programske opreme glede na zahteve naročnika</t>
  </si>
  <si>
    <t>Inštalacija in zaključevanje povezovalnih, napajalnih, komunikacijskih in drugih kablov do obstoječih priključnih mest</t>
  </si>
  <si>
    <t>Izdelava novih in dopolnitev obstoječih programskih shem z novimi lokacijami kamer, glede na zahteve naročnika</t>
  </si>
  <si>
    <t>Test delovanja sistema in dokumentiranje</t>
  </si>
  <si>
    <t>Drobni instalacijski in pritrdilni material</t>
  </si>
  <si>
    <t>INFORMACIJSKE TABLE</t>
  </si>
  <si>
    <t>LCD prikazovalnik, večvrstični, IP65, komplet s pritrdilnim materialom za montažo</t>
  </si>
  <si>
    <t>Konfiguriranje podatkov za prikaz na informacijski tabli:
-podatki kontrole pristopa 
-podatki prepoznavanja tablic
-logistična navodila vozniku
Vzpostavitev potrebnih komunikacijskih povezav, komplet z vso potrebno strojno in programsko oprema, programiranje in zagon sistema</t>
  </si>
  <si>
    <t>KONTROLA PRISTOPA</t>
  </si>
  <si>
    <t>CARINA</t>
  </si>
  <si>
    <t>Programska oprema
Licenca za 5 terminalov, TSSATL5</t>
  </si>
  <si>
    <t>Pristopni kontroler, dvokanalni, TSTDOXCTR-2</t>
  </si>
  <si>
    <t>Krmilnik pristopa na katerega lahko priključimo 2 vrat in 2 čitalca. Vmesnik Ethernet 10/100,   podpora širokemu naboru čitalcev kartic RFID, pametnih kartic in magnetnih kartic. Podpora za senzorje prstnega odtisa Bioscrypt in DOX konzolo. Opcijsko vgrajeno baterijsko napajanje.
Brezkontaktni čitalnik iCLASS+Indala SE RP 10, TSCIXR10SERP</t>
  </si>
  <si>
    <t>Razpon branja:
- iCLASS
- Indala
El. ključavnica, 12VDC, senzor, zaščitna dioda, TSREK1705RR</t>
  </si>
  <si>
    <t>Namestitev terminalske naprave, TDTSHW1</t>
  </si>
  <si>
    <t>Montaža, priklop in zagon inteligentne terminalske naprave (Z1W, Z1D, Z1B TT, DOG, BOX, DOX, kamera) na ustrezno pripravljeno instalacijo.
Namestitev zunanjega čitalnika, TDTSHW2</t>
  </si>
  <si>
    <t>Montaža, priklop in zagon zunanjega čitalnika na ustrezno pripravljeno instalacijo.
Nastavitev točke ali alarmov, TDTSSW4</t>
  </si>
  <si>
    <t>Nastavitev posamezne točke ali alarmov (do 5) na ustrezno pripravljeno okolje ter infrastrukturo.
Namestitev elektromeh elementa, TDTSHW4</t>
  </si>
  <si>
    <t>Montaža, priklop in zagon elektromehanskega elementa (elektro prijemnik, tipka, senzor, indikator) na ustrezno pripravljen izrez
(el. prijemniki) oz. instalacijo. Koordinacija, TDTSKOR</t>
  </si>
  <si>
    <t>Kilometrina, TDKM</t>
  </si>
  <si>
    <t>km</t>
  </si>
  <si>
    <t>Potovalna ura - Tehnik, TDPOSE</t>
  </si>
  <si>
    <t>VARNOST</t>
  </si>
  <si>
    <t>Zone Wing krmilnik TSTZ1W-2</t>
  </si>
  <si>
    <t>Inteligentna krmilna naprava in</t>
  </si>
  <si>
    <t>komunikacijsko vozlišče. Nizka poraba</t>
  </si>
  <si>
    <t>električne energije, polna podpora IP in</t>
  </si>
  <si>
    <t>montaža DIN rail standard. Povezuje se z Zone</t>
  </si>
  <si>
    <t>Door I/O napravo prek CAN omrežja in krmili</t>
  </si>
  <si>
    <t>do 64 posameznih vrat. 2 splošno-namenska</t>
  </si>
  <si>
    <t>USB vrata za povezljivost prek WiFI oz.</t>
  </si>
  <si>
    <t>mobilnega omrežja ter razširitev spomina.</t>
  </si>
  <si>
    <t>Zone Door I/O naprava TSTZ1D</t>
  </si>
  <si>
    <t>Optimizirana enota pristopne točke za</t>
  </si>
  <si>
    <t>upravljanje vhodov, izhodov, alarmov,</t>
  </si>
  <si>
    <t>čitalnikov, ključavnic in drugih naprav na</t>
  </si>
  <si>
    <t>vratih. Z gostiteljem se povezuje prek CAN</t>
  </si>
  <si>
    <t>omrežja. Podpira 2 čitalnika, 2 nadzorovana</t>
  </si>
  <si>
    <t>vhoda, 4 tipke za izhod in 4 relejske izhode.</t>
  </si>
  <si>
    <t>Elektro omarica za sistem KP - micro TDRCASMICRO</t>
  </si>
  <si>
    <t>Dimenzije je 30 x 25 x 15 cm</t>
  </si>
  <si>
    <t>Omogoča priklop do 4-ih točk.</t>
  </si>
  <si>
    <t>Elektro omarica za sistem KP mala TDRCASSMALL</t>
  </si>
  <si>
    <t>Dimenzije je 40 x 30 x 15 cm</t>
  </si>
  <si>
    <t>Omogoča priklop do 8 točk kontrole pristopa.</t>
  </si>
  <si>
    <t>Varovalka za Z1D TSOZ1DFUSE</t>
  </si>
  <si>
    <t>Brezkontaktni čitalnik iCLASS SE R10 TSCIXR10SE</t>
  </si>
  <si>
    <t>Brezkontaktni čitalnik velikega dosega HID iCLASS R90 
Priključitev čitalnika zahteva dodatni stabilizirani napajalnik (30W 12V).</t>
  </si>
  <si>
    <t>Napajalnik TDR30-12VK</t>
  </si>
  <si>
    <t>Napajalnik TDR60-12VK</t>
  </si>
  <si>
    <t>OCR čitalec  Dativ 2300 in integracija s T&amp;S</t>
  </si>
  <si>
    <t>Požiralnik kartic z možnostjo požiranja kartic v ovitku, KABA CRP-M02</t>
  </si>
  <si>
    <t>Multiclass namizni čitalnik USB, črni, 
Čitalec podpira tehnologije:
- Indala 125Khz
- Iclass Seos 13,56 MHz
- H4000 125Khz</t>
  </si>
  <si>
    <t>Namestitev terminalske naprave</t>
  </si>
  <si>
    <t>Montaža, priklop in zagon inteligentne terminalske naprave (Z1W, Z1D, Z1B TT, DOG, BOX, DOX, ...) na ustrezno pripravljeno instalacijo, montaža el. omarice</t>
  </si>
  <si>
    <t>Namestitev zunanjega čitalnika</t>
  </si>
  <si>
    <t>Montaža, priklop in zagon zunanjega čitalnika na ustrezno pripravljeno instalacijo. 
Nastavitev točke ali alarmov</t>
  </si>
  <si>
    <t>Nastavitev posamezne točke ali alarmov (do 5) na ustrezno pripravljeno okolje ter infrastrukturo.
Namestitev elektromeh. elementa</t>
  </si>
  <si>
    <t>Montaža, priklop in zagon elektromehanskega elementa (elektro prijemnik, tipka, senzor, indikator) na ustrezno pripravljeno instalacijo. Koordinacija</t>
  </si>
  <si>
    <t>Delo tehnika - Montaža Kaba CRP</t>
  </si>
  <si>
    <t>Delo strokovnjaka - fina parametrizacija, končni test, primopredaja</t>
  </si>
  <si>
    <t>Potovalna ura - Tehnik</t>
  </si>
  <si>
    <t>Kilometrina</t>
  </si>
  <si>
    <t>KOMUNIKACIJSKO OŽIČENJE DELOVNIH MEST</t>
  </si>
  <si>
    <t>Instalacijska trda plastična gibljiva rebrasta cev, brezhalogenska, položena v  montažnih predelnih stenah, komplet z dozami in pritrdilnim materialom</t>
  </si>
  <si>
    <t>RF raznih dimenzij</t>
  </si>
  <si>
    <t>Instalacijska plastična cev, položena nadometno, 
komplet z razvodnimi dozami in pritrdilnim materialom</t>
  </si>
  <si>
    <t>PN raznih dimenzij</t>
  </si>
  <si>
    <t>Enojna komunikacijska vtičnica 1xRJ45 Cat.6A za vgradnjo v podometno dozo, komplet z dozo fi 60,  montažnim in končnim okvirjem.</t>
  </si>
  <si>
    <t>Enojna komunikacijska vtičnica 1xRJ45 Cat.6A za vgradnjo v parapetni kanal, komplet s protiprašnim pokrovom.</t>
  </si>
  <si>
    <t>Meritve TK povezav, izdaja zapisnikov, atestov in potrdil</t>
  </si>
  <si>
    <t>PROTIVLOMNI SISTEM</t>
  </si>
  <si>
    <t>Protivlomna centrala za tri protivlomne cone, z rezervnim akumulatorskim napajanjem - po zahtevah investitorja</t>
  </si>
  <si>
    <t>Komunikacijski vmesnik za prenos alarma na pogodbeno varnostno organizacijo - po zahtevah investitorja</t>
  </si>
  <si>
    <t>Tipkovnica LCD dvovrstični zaslon, prisilna koda, ozvočene in osvetljene tipke ob pritisku, koda za vklop, izhod za piskača</t>
  </si>
  <si>
    <t>Senzor IR/MW</t>
  </si>
  <si>
    <t>Zunanja sirena z baterijo</t>
  </si>
  <si>
    <t>Telekomunikacijski kabli položeni na kabelske police in delno uvlečeni v instalacijske cevi LiY-CY 2x0,5+4x0,22</t>
  </si>
  <si>
    <t>Instalacijska plastična cev, brezhalogenska, položena nadometno, komplet z razvodnimi dozami, pritrdilnim materialom.</t>
  </si>
  <si>
    <t>Montaža, povezovanje, nastavitve, programiranje in zagon vseh komponent sistema, preizkus delovanja, navodila za uporabo in vzdrževanje, šolanje uporabnika</t>
  </si>
  <si>
    <t>VAROVANJE CARINSKE OGRAJE</t>
  </si>
  <si>
    <t>LICENCA ECLIPSE OGRAJA INTREPID II</t>
  </si>
  <si>
    <t>VMESNIK VT-KONVERTER RS232/RS485/RS422 TCC-80i LOČEN</t>
  </si>
  <si>
    <t>KABEL UTP RJ-45 "PIN-TO PIN" MEHKA ŽICA 5 m</t>
  </si>
  <si>
    <t>VMESNIK SERIJSKI 2 x RS232 PCI e</t>
  </si>
  <si>
    <t>PRETVORNIK USB DB09  ATEN</t>
  </si>
  <si>
    <t>TRANSCEIVER OPTIČNI RS232/RS422/RS485 1 VLAKNO SM MINI FDX60S1AM</t>
  </si>
  <si>
    <t>TRANSCEIVER OPTIČNI RS232/RS422/RS485 1 VLAKNO SM FDX60S1B</t>
  </si>
  <si>
    <t>INTREPID II - MODUL PROCESNI PM</t>
  </si>
  <si>
    <t>INTREPID II - MODUL POVEZOVALNI LU</t>
  </si>
  <si>
    <t>INTREPID II - MODUL ZAKLJUČNI TU</t>
  </si>
  <si>
    <t>INTREPID - KABEL MICRO POINT MC115-220</t>
  </si>
  <si>
    <t>INTREPID - VEZICE POVEZOVALNE UW
(1000 kosov)</t>
  </si>
  <si>
    <t>NAPAJALNIK STIKALNI (din) 230VAC/48VDC 10A DRP-480-48</t>
  </si>
  <si>
    <t>KABEL PPY 3X1.5</t>
  </si>
  <si>
    <t>KABEL FTP CAT 6</t>
  </si>
  <si>
    <t>KABEL ZEMELJSKI TK-59 3X4X0.6</t>
  </si>
  <si>
    <t>KABEL ZEMELJSKI PP00 E-YY-J 3X2,5</t>
  </si>
  <si>
    <t>CEV PN-16</t>
  </si>
  <si>
    <t>CEV TUBOFLEKS 16 PLASTIFICIRANA</t>
  </si>
  <si>
    <t>OZEMLJITVENI KABEL, ŽICA PF 6 RUM/ZEL</t>
  </si>
  <si>
    <t>OZEMLJITVENA SIDRA</t>
  </si>
  <si>
    <t>STIKALO MAGNETNO ZUNANJA MONTAŽA ZAŠČITA PROTI DRUGEMU MAGNETU 1-30mm GRADE3, kot  CTC1502</t>
  </si>
  <si>
    <t>ZAPORA AKTIVNA (100m, TROJNI ŽAREK), kot SBM-100F</t>
  </si>
  <si>
    <t xml:space="preserve">Priprava sistemskega grafičnega nadzornega paketa INTREPID VTZ ECLIPSE - nadgradnja obstoječega sistema, priprava dodatnih grafičnih podlog, vnos komponent za grafični nadzor, vnos sistemskih točk </t>
  </si>
  <si>
    <t>Montaža senzorskega kabla na obstoječo ograjo, montaža komponent INTREPID II, montaža in vezava napajalih enot, postavitev komponent v nadzornem centru, vzpostavitev komunikacijske povezava in zagon sistema</t>
  </si>
  <si>
    <t xml:space="preserve">Programiranje in zagon sistemskih PM enot, nastavitev občutljivosti ograje, kalibracija, izločitev motenj in šuma, in parametriranje </t>
  </si>
  <si>
    <t>Drobni in nespeceficiran material</t>
  </si>
  <si>
    <t>Zagotovitev instalacijske trase pod cestiščem/tlakom za premostitev prekinitve v carinski ograji :
'-instalacijski jašek 3x
'-instalacijska cev fi 50, v zemlji ali v betonu, od začetka 1. vrat do konca 6. vrat v ograji (cca. 45m)</t>
  </si>
  <si>
    <t>VIDEO NADZOR - CARINA</t>
  </si>
  <si>
    <t>Opremo za video nadzor je mogoče nadomestiti z enakovredno drugega proizvajalca, v skladu z zahtevami uporabnika FU - Carina.</t>
  </si>
  <si>
    <t>Strežnik Dell R430 (v rack omari CARINA)
- nameščen naj bo operacijski sistem Windows Server 2012 R2,
- konfiguracija strojne in programske opreme mora biti taka, da zagotavlja popolno redundanco brez izgube arhiva posnetkov in drugih podatkov,
- 2 x 8 GB RAM-a,
- 2 x Intel® Xeon® E5-2620 v3 ali zmogljivejši,
- vsaj 1 VGA izhod,
- vsaj 4 x 1GBit/s LAN mrežni priključek,
- vgrajeni podatkovni izmenljivi diski SSD/SAS/SATA2 RAID za vsaj 30 dni arhiva posnetkov za vsako kamero za snemanje 5 slik/sekundo,
- ohišje mora biti v izvedbi za montažo v rack 19'' omaro,
- redundantno napajanje,
- pripadajoči priključni kabli
- nosilec za kable
24TB neto arhiva v RAID 5 konfiguraciji</t>
  </si>
  <si>
    <t>Inštalacija in zaključevanje povezovalnih, napajalnih, komunikacijskih in drugih kablov do obstoječih priključnih mest oz. omaric, ki so že postavljene,</t>
  </si>
  <si>
    <t>Šolanje uporabnika</t>
  </si>
  <si>
    <t>SKUPAJ €</t>
  </si>
  <si>
    <t>OPOMBA:</t>
  </si>
  <si>
    <t>- Portalni radiološki monitorji niso zajeti v oceni investicije</t>
  </si>
  <si>
    <t>Z.št.</t>
  </si>
  <si>
    <t>Opis</t>
  </si>
  <si>
    <t>Me</t>
  </si>
  <si>
    <t>Znesek</t>
  </si>
  <si>
    <t>A.1</t>
  </si>
  <si>
    <t>KABEL TOSM03 1x24 CMAN, vodotesen, zaščiten proti glodalcem, UV odporen</t>
  </si>
  <si>
    <t>A.2</t>
  </si>
  <si>
    <t>Uvlačenje predvleke v PVC kabelsko kanalizacijo</t>
  </si>
  <si>
    <t>A.3</t>
  </si>
  <si>
    <t>Uvlečenje - vpihovanje optičnega kabla 24vlaken v plastično kabelsko kanalizacijo</t>
  </si>
  <si>
    <t>A.4</t>
  </si>
  <si>
    <t>Tesnenje kabla TOSM 24vlaken v PVC125 mm cev z mehanskim tesnilom, dobava tesnilnega materiala</t>
  </si>
  <si>
    <t>A.5</t>
  </si>
  <si>
    <t>Dobava in postavitev komunikacijske omare 80/80/210cm (42HE), 1x organizator kablov, lokacija komunalni zabojnik</t>
  </si>
  <si>
    <t>A.6</t>
  </si>
  <si>
    <t>Kovinski optični delilnik F&amp;G ali EATON za 24 vlaken, tip SM za vgradnjo v 19" rack omaro s kaseto za optična vlakna, vključno z 24 kos optičnimi LC konektorji in 2 kos uvodnicami, lokacija komunalni zabojnik</t>
  </si>
  <si>
    <t>A.7</t>
  </si>
  <si>
    <t xml:space="preserve">Dobava in montaža pretvornika SFP  kot npr. Cisco GLC-LX-SM-RGD - izvedba, drobni in vezni material </t>
  </si>
  <si>
    <t>A.8</t>
  </si>
  <si>
    <t>Optični povezovalni kabel PATCH MM 50.0 LC/LC, 3m</t>
  </si>
  <si>
    <t>A.9</t>
  </si>
  <si>
    <t>Zaključitev optičnega kabla kapacitete 24 vlaken v obstoječi omari v TK vozlišču, v kontejnerju pod nadstrešnico</t>
  </si>
  <si>
    <t>B.1</t>
  </si>
  <si>
    <t>KABEL TOSM03 1x12 CMAN, vodotesen, zaščiten proti glodalcem, UV odporen</t>
  </si>
  <si>
    <t>B.2</t>
  </si>
  <si>
    <t>B.3</t>
  </si>
  <si>
    <t>Uvlečenje - vpihovanje optičnega kabla 12vlaken v plastično kabelsko kanalizacijo</t>
  </si>
  <si>
    <t>B.4</t>
  </si>
  <si>
    <t>Tesnenje kabla TOSM 12 vlaken v PVC125 mm cev z mehanskim tesnilom, dobava tesnilnega materiala</t>
  </si>
  <si>
    <t>B.5</t>
  </si>
  <si>
    <t>Kovinski optični delilnik F&amp;G ali EATON za 12 vlaken, tip SM za vgradnjo v 19" rack omaro s kaseto za optična vlakna, vključno z 12 kos optičnimi LC konektorji in 2 kos uvodnicami, lokacija objekt carine in varnostne službe</t>
  </si>
  <si>
    <t>B.6</t>
  </si>
  <si>
    <t>Zaključitev optičnega kabla kapacitete 12 vlaken v obstoječi omari v TK vozlišču, lokacija objekt carine in varnostne službe</t>
  </si>
  <si>
    <t>C.1</t>
  </si>
  <si>
    <t>EVR</t>
  </si>
  <si>
    <t>Priprava in zavarovanje gradbišča</t>
  </si>
  <si>
    <t>MODULARNI - KONTEJNERSKI OBJEKT VC1</t>
  </si>
  <si>
    <t>enota</t>
  </si>
  <si>
    <t>MODULARNI OBJEKT</t>
  </si>
  <si>
    <t>SPLOŠNI OPIS KONTEJNERJEV</t>
  </si>
  <si>
    <t xml:space="preserve">JEKLENO OGRODJE KONTEJNERJA : </t>
  </si>
  <si>
    <t>STROP KONTEJNERJA</t>
  </si>
  <si>
    <t xml:space="preserve">Strop tlorisnih dimenzij 2435 x 6055 </t>
  </si>
  <si>
    <t xml:space="preserve">Strop tlorisnih dimenzij 2989 x 6055 </t>
  </si>
  <si>
    <t>NOTRANJE STENE KONTEJNERJA</t>
  </si>
  <si>
    <t>PREDELNE STENE KONTEJNERJA</t>
  </si>
  <si>
    <t>POD</t>
  </si>
  <si>
    <t>Pod tlorisnih dimenzij 2435 x 6055</t>
  </si>
  <si>
    <t xml:space="preserve">Pod tlorisnih dimenzij 2989 x 6055 </t>
  </si>
  <si>
    <t>Preboj v podu do 0,50 m2 z Alu kotnikom, JK menjalnikom in pokrovom zaključen s finalnim tlakom.</t>
  </si>
  <si>
    <t>6.</t>
  </si>
  <si>
    <t>SPUŠČENI STROP</t>
  </si>
  <si>
    <t>Dobava in montaža akustičnega spuščenega stropa kot npr. tip AMF Thermatex Acoustic, sistem C SF iz mineralne plošče, kaširana z absorpcijsko tkanino, dimenzija plošče 600x600 mm, debelina 24 mm.</t>
  </si>
  <si>
    <t>Gladke plošče v beli barvi, s senčnim spojom rob SF , položene v belo kovinsko podkonstrukcijo širine 24 mm. Plošče delno zakrijejo vidno podkonstrukcijo. Zaključni profil je stopničast profil MS 12 (20/12/20/20mm),vključno s stenskimi zagozdami.Višina spusta stropa je 40 cm.</t>
  </si>
  <si>
    <r>
      <t xml:space="preserve">Plošče imajo poprečno absorpcijo zvoka </t>
    </r>
    <r>
      <rPr>
        <b/>
        <sz val="10"/>
        <rFont val="Arial"/>
        <family val="2"/>
        <charset val="238"/>
      </rPr>
      <t>NRC = 0,70</t>
    </r>
    <r>
      <rPr>
        <sz val="10"/>
        <rFont val="Arial"/>
        <family val="2"/>
        <charset val="238"/>
      </rPr>
      <t xml:space="preserve"> po EN ISO 11654.</t>
    </r>
  </si>
  <si>
    <t>Vzdolžna zvočna izolirnost stropa je Dn,c,w = 38 dB po EN 20140-9.</t>
  </si>
  <si>
    <r>
      <t xml:space="preserve">Plošče so odporne na relativno zračno vlago do </t>
    </r>
    <r>
      <rPr>
        <b/>
        <sz val="10"/>
        <rFont val="Arial"/>
        <family val="2"/>
        <charset val="238"/>
      </rPr>
      <t>95%</t>
    </r>
    <r>
      <rPr>
        <sz val="10"/>
        <rFont val="Arial"/>
        <family val="2"/>
        <charset val="238"/>
      </rPr>
      <t>.</t>
    </r>
  </si>
  <si>
    <t xml:space="preserve">Plošče so v razredu gradiva A2-s1,d0 po EN 13501-1 in stopnja požarne odpornosti REI 30 po DIN EN 1365-2 </t>
  </si>
  <si>
    <t xml:space="preserve">Odboj svetlobe je okoli 85% (velja za plošče v beli barvi, kot RAL 9010). </t>
  </si>
  <si>
    <t>Montaža stropa se izvrši po navodilih proizvajalca.</t>
  </si>
  <si>
    <t>7.</t>
  </si>
  <si>
    <t>Dobava in montaža sanitarne stene dim. 500 x 2000 mm iz kompakt plošč ,inox ogrodje, kot npr. Max Funder.</t>
  </si>
  <si>
    <t>8.</t>
  </si>
  <si>
    <t>9.</t>
  </si>
  <si>
    <t>10.</t>
  </si>
  <si>
    <t>10.1</t>
  </si>
  <si>
    <t>10.2</t>
  </si>
  <si>
    <t>finalna obloga keramika / do spuščenega stropa /</t>
  </si>
  <si>
    <t>11.</t>
  </si>
  <si>
    <t>12.</t>
  </si>
  <si>
    <t>13.</t>
  </si>
  <si>
    <t>FASADA OBJEKTA</t>
  </si>
  <si>
    <t xml:space="preserve">Dobava in montaža zunanjih fasadnih panelov,kot npr. Benchmark Matrix debeline 150 mm , H= 3470 mm.                        </t>
  </si>
  <si>
    <t>• notranja obloga: pločevina debeline 0,5mm (EN 10327)  notranja pločevina RAL 9002, pocinkana 10,10(275 g/m2; EN 10346:2015) s površinsko poliestrsko zaščito 25my (EN 10169-1)</t>
  </si>
  <si>
    <t>• izolacijsko jedro iz lamelirane mineralne volne, debeline 150 mm, gostote 120kg/m3 (EN 13162), razred gorljivosti A-s1-d0 (EN13501-1)</t>
  </si>
  <si>
    <t xml:space="preserve">•zaključni elementi so izdelani iz enake jeklene pločevine debeline 0,75mm kot zunanja pločevina. </t>
  </si>
  <si>
    <t>14.</t>
  </si>
  <si>
    <t>STAVBNO POHIŠTVO:</t>
  </si>
  <si>
    <t>Vgradnja Alu stavbnega pohištva.                                                                                                                                                                                                                                                                                   Vgrajevanje po smernicah RAL montaže.</t>
  </si>
  <si>
    <t>Stavbno pohištvo izdelati po shemah projektanta.</t>
  </si>
  <si>
    <t>Okvirji tipski , Alu barvani profili s prekinjenim toplotnim mostom, v barvi po izboru naročnika.</t>
  </si>
  <si>
    <t>14.1</t>
  </si>
  <si>
    <t>OKNA</t>
  </si>
  <si>
    <t>14.1.1</t>
  </si>
  <si>
    <t>14.1.2</t>
  </si>
  <si>
    <t>14.1.3</t>
  </si>
  <si>
    <t>14.1.4</t>
  </si>
  <si>
    <t>14.2</t>
  </si>
  <si>
    <t>ZUNANJA VRATA</t>
  </si>
  <si>
    <t>Alu vrata , Alu podboj s prekinjenim toplotnim mostom, krilo toplotno izolativni Alu panel, nasadila tipska 3 x po višini, ključavnica cilindrična na sistemski ključ, kljuke Alu. Ud = 0,98 W/m2K
Barva po izboru naročnika.</t>
  </si>
  <si>
    <t>14.2.1</t>
  </si>
  <si>
    <t>14.3</t>
  </si>
  <si>
    <t>NOTRANJA VRATA</t>
  </si>
  <si>
    <t>Alu vrata, Alu podboj in Alu krilo, zvočna izolativnost 28 dcb, nasadila tipska 3 x po višini, cilindrična ključavnica na sistemski ključ, sanitarni prostori toalet ključavnica, kljuke Alu. Barva po izboru naročnika.</t>
  </si>
  <si>
    <t>14.3.1</t>
  </si>
  <si>
    <t>14.3.2</t>
  </si>
  <si>
    <t>15.</t>
  </si>
  <si>
    <t>SANITARNE INŠTALACIJE</t>
  </si>
  <si>
    <t>15.1</t>
  </si>
  <si>
    <r>
      <t>Ventil krogli</t>
    </r>
    <r>
      <rPr>
        <sz val="10"/>
        <rFont val="Times New Roman"/>
        <family val="1"/>
        <charset val="238"/>
      </rPr>
      <t>č</t>
    </r>
    <r>
      <rPr>
        <sz val="10"/>
        <rFont val="Arial"/>
        <family val="2"/>
        <charset val="238"/>
      </rPr>
      <t>ni 3/4'' za vodo z lovilcem nesnage</t>
    </r>
  </si>
  <si>
    <t>15.2</t>
  </si>
  <si>
    <r>
      <t>Armatura mešalna (topla-hladna) enoro</t>
    </r>
    <r>
      <rPr>
        <sz val="10"/>
        <rFont val="Times New Roman"/>
        <family val="1"/>
        <charset val="238"/>
      </rPr>
      <t>č</t>
    </r>
    <r>
      <rPr>
        <sz val="10"/>
        <rFont val="Arial"/>
        <family val="2"/>
        <charset val="238"/>
      </rPr>
      <t>na za umivalnik - stoje</t>
    </r>
    <r>
      <rPr>
        <sz val="10"/>
        <rFont val="Times New Roman"/>
        <family val="1"/>
        <charset val="238"/>
      </rPr>
      <t>č</t>
    </r>
    <r>
      <rPr>
        <sz val="10"/>
        <rFont val="Arial"/>
        <family val="2"/>
        <charset val="238"/>
      </rPr>
      <t>a, senzorsko odpiranje in zapiranje vode</t>
    </r>
  </si>
  <si>
    <t>15.3</t>
  </si>
  <si>
    <t>Umivalnik keramični 450 mm beli s sifonom</t>
  </si>
  <si>
    <t>15.4</t>
  </si>
  <si>
    <t xml:space="preserve">Konzolna WC školjka keramična s sedežno desko  in senzorski podometni splakovalnik  ( Geberit ) </t>
  </si>
  <si>
    <t>15.5</t>
  </si>
  <si>
    <r>
      <t>Pisoar kerami</t>
    </r>
    <r>
      <rPr>
        <sz val="10"/>
        <rFont val="Times New Roman"/>
        <family val="1"/>
        <charset val="238"/>
      </rPr>
      <t>č</t>
    </r>
    <r>
      <rPr>
        <sz val="10"/>
        <rFont val="Arial"/>
        <family val="2"/>
        <charset val="238"/>
      </rPr>
      <t xml:space="preserve">ni  s podometnim samozapiralnim ventilom, senzorski </t>
    </r>
  </si>
  <si>
    <t>15.6</t>
  </si>
  <si>
    <r>
      <t>Trokadero kerami</t>
    </r>
    <r>
      <rPr>
        <sz val="10"/>
        <rFont val="Times New Roman"/>
        <family val="1"/>
        <charset val="238"/>
      </rPr>
      <t>č</t>
    </r>
    <r>
      <rPr>
        <sz val="10"/>
        <rFont val="Arial"/>
        <family val="2"/>
        <charset val="238"/>
      </rPr>
      <t>ni, z rešetko za trokadero, odtok FI 110 stenski</t>
    </r>
  </si>
  <si>
    <t>15.7</t>
  </si>
  <si>
    <r>
      <t>Zapiranje vodovodnih inštalacij s plo</t>
    </r>
    <r>
      <rPr>
        <sz val="10"/>
        <rFont val="Times New Roman"/>
        <family val="1"/>
        <charset val="238"/>
      </rPr>
      <t>č</t>
    </r>
    <r>
      <rPr>
        <sz val="10"/>
        <rFont val="Arial"/>
        <family val="2"/>
        <charset val="238"/>
      </rPr>
      <t>evino debeline 0,5 mm</t>
    </r>
  </si>
  <si>
    <t>15.8</t>
  </si>
  <si>
    <r>
      <t>Kovinska revizijska vratca dim 200x200 mm bele barve, zapiranje s klju</t>
    </r>
    <r>
      <rPr>
        <sz val="10"/>
        <rFont val="Times New Roman"/>
        <family val="1"/>
        <charset val="238"/>
      </rPr>
      <t>č</t>
    </r>
    <r>
      <rPr>
        <sz val="10"/>
        <rFont val="Arial"/>
        <family val="2"/>
        <charset val="238"/>
      </rPr>
      <t>em</t>
    </r>
  </si>
  <si>
    <t>15.9</t>
  </si>
  <si>
    <t>Ogledalo dim. 600 x 1200 mm in PVC bela odlagalna polička  200/600 mm.</t>
  </si>
  <si>
    <t>15.10</t>
  </si>
  <si>
    <t>Držalo za tekoče milo</t>
  </si>
  <si>
    <t>15.11</t>
  </si>
  <si>
    <t xml:space="preserve">Držalo za toaletni papir </t>
  </si>
  <si>
    <t>15.12</t>
  </si>
  <si>
    <t>Držalo za toaletne brisače</t>
  </si>
  <si>
    <t>16.</t>
  </si>
  <si>
    <t>OSTALO:</t>
  </si>
  <si>
    <t>Dobava in montaža gasilnih aparatov na prah teže 6 kg</t>
  </si>
  <si>
    <t>Dobava in montaža mrežnega stikala (SWITCH) SM4T4DPA z štirimi RJ45 in štirimi SFP vhodi. Stikalo se montira v komunikacijsko omaro.</t>
  </si>
  <si>
    <t>A.10</t>
  </si>
  <si>
    <t>A.11</t>
  </si>
  <si>
    <t>Zaključitev optičnega kabla kapacitete 24 vlaken v omari v TK vozlišču, v kontejnerju EE.</t>
  </si>
  <si>
    <t>A.12</t>
  </si>
  <si>
    <t>Dobava in montaža 19" KABELSKI RAZDELILEC 220V 7× EMI/RFI+ 2 - PRENAPETOSTNA ZAŠČITA</t>
  </si>
  <si>
    <t>OBJEKT CARINE IN VARNOSTNE SLUŽBE Z NADSTREŠNICO NA NOVEM SERMINSKEM VHODU V LUKO KOPER</t>
  </si>
  <si>
    <t xml:space="preserve">POPIS MATERIALA VKLJUČNO Z DELOM IN MONTAŽO </t>
  </si>
  <si>
    <t>Kratek opis vsebine del:</t>
  </si>
  <si>
    <t>Na območju Serminskega vhoda v Luko Koper se postavi objekt za potrebe službe carine in varnosti. Objekt bo celotno nadkrit z nadstrešnico.  Objekt se opremi z električnimi inštalacijami. Zagotovi se mu tudi dodatno napajanje ob izpadu omrežne napetosti. Nadstrešnico se osvetli. Projekt se navezuje na projekt PNG.</t>
  </si>
  <si>
    <t xml:space="preserve">Za vse postavke velja, da je v ceni upoštevana dobava, usklajevanje z naročnikom in ostalimi izvajalci, organiziranje izklopa, montaža in montažni material. </t>
  </si>
  <si>
    <t>Pri izdelavi ponudbe je potrebno pri stikalnih blokih upoštevati poleg navedenega v postavkah tudi: Izdelavo napisnih ploščic za označevanje elementov, izdelavo vseh kabelskih označb, ves vezni, pritrdilni in drobni montažni material, vse označbe stikalnega bloka je izvesti v skladu z veljavnimi predpisi, atesti, vse potrebne meritve in preiskuse, spuščanje v pogon.</t>
  </si>
  <si>
    <t>Št.</t>
  </si>
  <si>
    <t>Kol.</t>
  </si>
  <si>
    <t>Cena/ enoto</t>
  </si>
  <si>
    <t>Vrednost</t>
  </si>
  <si>
    <t>A. INŠTALACIJSKI KONTEJNER</t>
  </si>
  <si>
    <t>I. STROJNE INŠTALACIJE</t>
  </si>
  <si>
    <t xml:space="preserve">Dobava in montaža rebraste pohodne pločevine dim. 1,15×0,4m za pokritje odprtine kinete na mestu kjer ni stikalnih blokov oz. kabelskih omar. Pločevino se ozemlji na skupno ozemljilo. </t>
  </si>
  <si>
    <t>Dobava in montaža toplega poda dim. 3×2,5m.</t>
  </si>
  <si>
    <t>II. ELEKTROINŠTALACIJE</t>
  </si>
  <si>
    <r>
      <t xml:space="preserve">Izdelava in dobava stikalnega bloka SB-K, </t>
    </r>
    <r>
      <rPr>
        <sz val="10"/>
        <rFont val="Arial"/>
        <family val="2"/>
        <charset val="238"/>
      </rPr>
      <t>ki bo nameščen v
 inštalacijskem kontejnerju nad odprtino, ki bo služila za uvod kablov. Stikalni blok bo pritrjen na talno odprtino v kontejnerju. Vhod napajalnega in vseh razvodnih kablov je predviden na spodnjem delu omare. V predvideni omari je vgrajena sledeča oprema:</t>
    </r>
  </si>
  <si>
    <t>* UNIKATNA omara iz INOX pločevine dim. 1600x800x400m 
(Š x V x G), pobarvana RAL 7032, IP55, dvovratna. Omara mora imeti vrata z vgrajeno ročko na tritočkovno zapiralo z možnostjo vstavitve polcilindričnega zapirala za vgradnjo tipske ključavnice investitorja</t>
  </si>
  <si>
    <t xml:space="preserve">* prenapetnostni odvodnik tip PRD 15, "Schneider"       </t>
  </si>
  <si>
    <t xml:space="preserve">* varovalni ločilnik tip ISFT 100A, "Schneider"             </t>
  </si>
  <si>
    <t>* varovalka NH00, 35 A, "ETI"</t>
  </si>
  <si>
    <t xml:space="preserve">* svetilka LAM-75, 11W, "Schneider " s stikalom ON/OFF 
in vtičnico z zaščitnim kontaktom, 220V/16A, pritrditev z magnetom ali na DIN 35mm letev                      </t>
  </si>
  <si>
    <t xml:space="preserve">* instalacijski odklopnik tip C60H-C16/3P, "Schneider"                   </t>
  </si>
  <si>
    <t xml:space="preserve">* instalacijski odklopnik tip C60H-C10/3P, "Schneider"                   </t>
  </si>
  <si>
    <t xml:space="preserve">* instalacijski odklopnik tip C60H-C16/1P, "Schneider"                   </t>
  </si>
  <si>
    <t xml:space="preserve">* instalacijski odklopnik tip C60H-C10/1P, "Schneider"                   </t>
  </si>
  <si>
    <t xml:space="preserve">* instalacijski odklopnik tip C60H-C2/1P, "Schneider"                   </t>
  </si>
  <si>
    <t>* tokovni transformator za montažo na din letev za kabel maksimalnega premera 16mm, 35/1A, 0,2VA, cl. 1, tip CT 35/1A "Janitza"</t>
  </si>
  <si>
    <t>*RS485 to Ethernet Modbus pretvornik TCP1RS+ ˝Circutor˝ koda M62121</t>
  </si>
  <si>
    <t>*Napajalec AC/DC, 240/24V 1A, tip FCP1 (Polylux - Belmet) za montažo na DIN letev ali podoben</t>
  </si>
  <si>
    <t>*analizator omrežja CVM NET-ITF-RS-485-C2, 5A za montažo na DIN letev,  ˝Circutor˝, koda M54B21</t>
  </si>
  <si>
    <t>*analizator omrežja CVM-C10-ITF-485-ICT2, 5A za montažo na panel ˝Circutor˝, koda M55911</t>
  </si>
  <si>
    <t xml:space="preserve">* vtičnica za montažo na DIN 16A, 230V, (2P+PE)                                             </t>
  </si>
  <si>
    <t xml:space="preserve">* vrstna sponka 4 mm2, "Elektrospoji"           </t>
  </si>
  <si>
    <t xml:space="preserve">* vrstna sponka 16 mm2, "Elektrospoji"           </t>
  </si>
  <si>
    <t>* N priključne sponke za 15 odvodov, montaža  na DIN letev</t>
  </si>
  <si>
    <t>* PE priključne sponke za 15 odvodov, montaža  na DIN letev</t>
  </si>
  <si>
    <t>* nosilec za  zbiralko 60mm sistem (podporni izolator) "Wohner"</t>
  </si>
  <si>
    <t>* zbiralnice Cu 25x5 mm barvane</t>
  </si>
  <si>
    <t xml:space="preserve">* predal za dokumentacijo </t>
  </si>
  <si>
    <t>* plastificirana in vezana shema stikalnega bloka</t>
  </si>
  <si>
    <t>* pripadajoče tablice s trajnimi graviranimi napisi, UV obstojne in
 pritrjene na omarico (po detajlu)</t>
  </si>
  <si>
    <t xml:space="preserve">* drobni in vezni material                                                                            </t>
  </si>
  <si>
    <t>komplet</t>
  </si>
  <si>
    <t>Vezava števcev v SCADO</t>
  </si>
  <si>
    <t>Nadgradnja obstoječe SCADE za priklop prej omenjanih merilnikov električne energije (4x)</t>
  </si>
  <si>
    <t>Dobava in montaža Gigabit Switch Layer 2 (4) 10/100 / 1000Base-T + + (4) 100/1000 SFP Slots. Mrežno stikalo se vgradi v komunikacijsko omaro.</t>
  </si>
  <si>
    <t xml:space="preserve">Dobava in vgradnja svetilke tip:201 DP 2X28W  T16 G5 EB, IP20; proizvajalec: INTRA d.o.o. </t>
  </si>
  <si>
    <t>Dobava in montaža nadometnega stikala - navadno</t>
  </si>
  <si>
    <t>Dobava in ontaža enofazne nadometne vtičnice, 250V, 16A</t>
  </si>
  <si>
    <t>Galvanska povezava  (P/F-y 1 x25 mm²) kontejnerja z zunanjimi  in notranjimi ozemljitvami (INOX 30x3,5 mm)</t>
  </si>
  <si>
    <t>Dobava in montaža inštalacijskiega kanala 20×20mm v barvi sten</t>
  </si>
  <si>
    <t>Dobava in izdelava potencialnega obroča iz INOX 30x3,5mm, vključno z izkopom. Valjanec se položi na globino 0,6m. Utrjevanje z nabijanjem.</t>
  </si>
  <si>
    <t>B. AGREGAT</t>
  </si>
  <si>
    <t>Dobava, montaža in spuščanje z pogon novega DEA z preklopno (diesel/mreža) in komandno omaro.  Agregat mora stati na antivibracijskih nogah. Agregat mora imeti ozemljitveno točko, ki se poveže na ozemljitev. Vsi kovinski deli pa so že povezani med sabo. Vsi rotirajoči členi agregata morajo biti zaščiteni pred dotikom. Izpuh mora biti opremljen z dušilcem zvoka. Opremljen mora biti z lovilno posodo za prestrezanje vseh tekočin. Rezervoar je opremljen z zvezno meritvijo goriva. DEA sistem zagotavlja nadomestno napajanje v primeru izpada osnovnega mrežnega vira z avtomatskim prevzemom nanj priključenih porabnikov. 
Nova komandna omara mora omogočiti avtomatske preklope med mrežnim in agregatskim virom v smislu sledečih funkcij:
- Ob izpadu mrežnega vira in avtomatskem prevzemu porabnikov s strani agregata, se mora ob povratku mrežnega vira izvršiti avtomatski preklop nazaj na mrežni.
- Omogočeno mora biti daljinsko nadzorovanje DEA sistema. Agregat mora imeti vgrajen web server za direktni dostop in upravljanje preko web brskalnika.</t>
  </si>
  <si>
    <t>Tip:  zaprta izvedba – montaža zunaj</t>
  </si>
  <si>
    <t>Hlajenje: vodno hlajenje</t>
  </si>
  <si>
    <t>U:  400 V</t>
  </si>
  <si>
    <t>P (PRP*):  25 kVA</t>
  </si>
  <si>
    <t>P (LTP**): 28 kVA</t>
  </si>
  <si>
    <t>cos fi:  0,8</t>
  </si>
  <si>
    <t>f:  50 Hz</t>
  </si>
  <si>
    <t>Čas zagona: 15s</t>
  </si>
  <si>
    <t>Avtonomija: 15 ur</t>
  </si>
  <si>
    <t>Karakteristike motorja:</t>
  </si>
  <si>
    <t>Proizvajalec: kot npr. KOHLER oz. ista kakovost</t>
  </si>
  <si>
    <t>Model:  KDI2504M</t>
  </si>
  <si>
    <t>Št. cilindrov: 4</t>
  </si>
  <si>
    <t>Hlajenje: Vodno</t>
  </si>
  <si>
    <t>Gorivo: Dizel</t>
  </si>
  <si>
    <t>Poraba: 220 g/kWh pri P(PRP)</t>
  </si>
  <si>
    <t>Zaganjač: Električni</t>
  </si>
  <si>
    <t>Proizvajalec: kot npr. Stamford oz. ista kakovost</t>
  </si>
  <si>
    <t>Dobava in polaganje napajalnih vodnikov vrste NYY-J v cevno
 kabelsko kanalizacijo.</t>
  </si>
  <si>
    <t>*NYY-J  5 x 16 mm2</t>
  </si>
  <si>
    <t>Izdelava kabelskih glav z montažo ustreznih kab. čevljev in priklop na ustrezno priklopno mesto, in sicer za naslednje kable:</t>
  </si>
  <si>
    <t>* 5 x 16mm2</t>
  </si>
  <si>
    <t>Povezava agregata in merilne točke na potencialni obroč z P/F-Y 1x25mm2</t>
  </si>
  <si>
    <t>C. NADSTREŠNICA NAD OBJEKTOM VARNOST IN CARINA</t>
  </si>
  <si>
    <t>I. STRELOVOD + OZEMLJITVE</t>
  </si>
  <si>
    <t>Dobava in montaža slemenskega nosilnega elementa SON16 iz nerjavečega jekla za pritrjevanje strelovodnega vodnika AH1 Al fi 8mm na trapezno pločevinasto kritino. Proizvajalec HERMI</t>
  </si>
  <si>
    <t>Dobava in montaža sponke KON03 iz nerjavečega jekla za izvedbo spojev med okroglimi strelovodnimi vodnikomi ter kovinskimi konstrukcijami. Proizvajalec HERMI</t>
  </si>
  <si>
    <t>Dobava in montaža sponke KON04 A iz nerjavečega jekla za medsebojno spajanje okroglih strelovodnih vodnikov. Proizvajalec HERMI</t>
  </si>
  <si>
    <t>Dobava in montaža kontaktne sponke KON05 iz nerjavečega jekla za izvedbo kontaktnih spojev med okroglim strelovodnim vodnikom in pločevinastimi deli. Proizvajalec HERMI</t>
  </si>
  <si>
    <t>Dobava in montaža oznak merilnih mest MŠ. Proizvajalec HERMI</t>
  </si>
  <si>
    <t>Dobava in montaža strelovodnega vodnika AH1 Al fi 8mm na tipske strelovodne nosilne elemente. Proizvajalec HERMI</t>
  </si>
  <si>
    <t>Dobava in montaža sponke KON01 iz nerjavečega jekla za izvedbo spojev med ploščatim strelovodnim vodniki. Proizvajalec HERMI</t>
  </si>
  <si>
    <t>Dobava in montaža sponke KON01 iz nerjavečega jekla za izvedbo vijačnih merilnih  spojev med ploščatimi strelovodnimi vodniki ter kovinskimi konstrukcijami. Proizvajalec HERMI</t>
  </si>
  <si>
    <t>Dobava in montaža sponke KON09 iz jekla za izvedbo spojev med ploščatimi strelovodnimi vodniki ter armaturo temeljev. Proizvajalec HERMI</t>
  </si>
  <si>
    <t>Dobava in montaža sponke KON02_B Cu/Rf/Rf za izvedbo spojev med INOX 30x3,5mm in ozemljitvenim vodnikom H07V-K 6-35mm2 Proizvajalec HERMI</t>
  </si>
  <si>
    <t>Izdelava ozemljitvenega jarka v zemljini III. Ktg., na oddaljenosti 1m od temeljev in globini 0,6-0,8m, za valjanec INOX 30x3,5mm. Nanj se izvede povezava vseh prevodnih delov. Skladno z grafićno prilogo.</t>
  </si>
  <si>
    <t>Dobava in montaža ploščatega vodnika RH1*H4 30x3,5 mm iz kislinsko odpornega jekla 30x3,5 mm za izvedbo ozemljitvene instalacije. Proizvajalec HERMI</t>
  </si>
  <si>
    <t>Ozemljitve pri nadstrešnici. Na podporni steber  se privari 
ozemljitveno sponko (valjanec INOX 30×3,5mm, dolžine cca15 cm).</t>
  </si>
  <si>
    <t>Izdelava ozemljitve na stebričku ograje. Samo spoj-pritrditev brez vodnika.</t>
  </si>
  <si>
    <t>Dobava in montaža zbiralke za izenačitev potencialov (GOZ), tip. H/ZIP A, Hermi</t>
  </si>
  <si>
    <t>Meritve strelovodne napeljave z izdajo poročila in merilnih protokolov</t>
  </si>
  <si>
    <t xml:space="preserve">Drobni in montažni material </t>
  </si>
  <si>
    <t xml:space="preserve">Transportni in manipulativni stroški  </t>
  </si>
  <si>
    <t>SKUPAJ STRELOVOD</t>
  </si>
  <si>
    <t>II. RAZSVETLJAVA</t>
  </si>
  <si>
    <t>Dobava in montaža PHILIPS BCS400 1xECO142-3S/740 PRW (1.000)
s tipskimi pritrdili na FeZn konstrukcijo nadstrešnice</t>
  </si>
  <si>
    <t>Zaščita kabla pri prehodu iz EKK z INOX fi 40mm dolžine 2,5m. 
Cev se pritrdi s tipskimi pritrdili na FeZn konstrukcijo.</t>
  </si>
  <si>
    <t>Doza N/O 100x100mm z PG21 uvodnicami</t>
  </si>
  <si>
    <t>Pritrjevanje kabla NYY-J 3x4mm2 na FeZn konstrukcijo s tipskimi pritrdili</t>
  </si>
  <si>
    <t>D. KONTEJNERSKI OBJEKT VARNOST IN CARINA</t>
  </si>
  <si>
    <t>I. Elektro inštalacije</t>
  </si>
  <si>
    <r>
      <t xml:space="preserve">Izdelava in dobava stikalnega bloka SB-C, </t>
    </r>
    <r>
      <rPr>
        <sz val="10"/>
        <rFont val="Arial"/>
        <family val="2"/>
        <charset val="238"/>
      </rPr>
      <t>ki bo nameščen v
 prostoru priročna shramba nad odprtino, ki bo služila za uvod kablov. Stikalni blok bo pritrjen na talno odprtino v kontejnerju. Vhod napajalnega kabla bo izveden iz spodnje strani. Razvodni kabli bodo izvedeni iz spodnje in zgornje strani omare. V omaro se vgradi sledeča oprema:</t>
    </r>
  </si>
  <si>
    <t>* UNIKATNA omara iz INOX pločevine dim. 2000x800x300m (Š x V x G),
pobarvana RAL 7032, IP55, dvovratna. Omara bo deljena mrežni del in UPS. UPS del bo zasedal desno polovico omare in  je obdelan v ločenem načrtu tega projekta. Omara mora imeti vrata z vgrajeno ročko na tritočkovno zapiralo z možnostjo vstavitve polcilindričnega zapirala za vgradnjo tipske ključavnice investitorja</t>
  </si>
  <si>
    <t xml:space="preserve">* varovalni ločilnik TYTAN II/63A/3p           </t>
  </si>
  <si>
    <t>* varovalka D0, 20 A</t>
  </si>
  <si>
    <t>zaščitno stikalo na diferenčni tok, 40/0,3A,4p</t>
  </si>
  <si>
    <t>-</t>
  </si>
  <si>
    <t xml:space="preserve">Glavno ločilno stikalo tip SW 40A/3P, "Schneider"                   </t>
  </si>
  <si>
    <t xml:space="preserve">* instalacijski odklopnik tip C60H-C20/3P, "Schneider"                   </t>
  </si>
  <si>
    <t>*grebenasto stikalo 4G 10-51-U</t>
  </si>
  <si>
    <t>*Kontaktor R25–40 230 BZ326461</t>
  </si>
  <si>
    <t>*nočno stikalo ISLALUX 80 z fotocelico</t>
  </si>
  <si>
    <t>* avtomatski digitalni časovni rele SHT-1/230</t>
  </si>
  <si>
    <t>* 3f indikator prisotnosti omrežne napetosti s predvarovanjem</t>
  </si>
  <si>
    <t>* pripadajoče tablice s trajnimi graviranimi napisi, UV obstojne in pritrjene na omarico (po detajlu)</t>
  </si>
  <si>
    <r>
      <t xml:space="preserve">Izdelava in dobava stikalnega bloka SB-V, </t>
    </r>
    <r>
      <rPr>
        <sz val="10"/>
        <rFont val="Arial"/>
        <family val="2"/>
        <charset val="238"/>
      </rPr>
      <t>ki bo nameščen v
 prostoru priročna shramba nad odprtino, ki bo služila za uvod kablov. Stikalni blok bo pritrjen na talno odprtino v kontejnerju. Vhod napajalnega kabla bo izveden iz spodnje strani. Razvodni kabli bodo izvedeni iz spodnje in zgornje strani omare. V omaro se vgradi sledeča oprema:</t>
    </r>
  </si>
  <si>
    <t>* UNIKATNA omara iz INOX pločevine dim. 2000x800x300m 
(Š x V x G), pobarvana RAL 7032, IP55, dvovratna. Omara bo deljena mrežni del in UPS. UPS del bo zasedal desno polovico omare in  je obdelan v ločenem načrtu tega projekta. Omara mora imeti vrata z vgrajeno ročko na tritočkovno zapiralo z možnostjo vstavitve polcilindričnega zapirala za vgradnjo tipske ključavnice investitorja</t>
  </si>
  <si>
    <t>Dobava in montaža inštalacijskiega kanala 60×40mm v barvi sten</t>
  </si>
  <si>
    <t>Dobava in montaža nadometne vtičnice</t>
  </si>
  <si>
    <t>Dobava in montaža nadometnega stikala - menjalno</t>
  </si>
  <si>
    <t>Dobava in montaža nadometnega stikala - križno</t>
  </si>
  <si>
    <t>Dobava in montaža nadometnega stikala - tipka</t>
  </si>
  <si>
    <t xml:space="preserve">Dobava in vgradnja svetilke tip:101 MP 4x24W M625 T16 G5 EB, IP20 z vgrajenim EM modulom ob izpadu omrežne napetosti; proizvajalec: INTRA d.o.o. </t>
  </si>
  <si>
    <t xml:space="preserve">Dobava in vgradnja svetilke tip:101 MP 4x24W M625 T16 G5 EB, IP20; proizvajalec: INTRA d.o.o. </t>
  </si>
  <si>
    <t>Dobava in vgradnja svetilke tip:201 DP 4x14W T16 G5 EB, IP20; proizvajalec: INTRA d.o.o.</t>
  </si>
  <si>
    <t>Vgradna svetilka tip:ATOS 120, IP20; proizvajalec: INTRA d.o.o., vključno s krmilnikom</t>
  </si>
  <si>
    <t>Dobava in montaža kabelskih polic PK 200 v dvojni strop</t>
  </si>
  <si>
    <t>Izdelava izenačevanja potencialov</t>
  </si>
  <si>
    <t>Dobava in montaža GIP zbiralke</t>
  </si>
  <si>
    <t>Dobava in montaža parapetnega kanala 120×55mm s pokrovom 
in zaključki</t>
  </si>
  <si>
    <t>Izdelava prehodov med prostori v območju spuščenega stropa</t>
  </si>
  <si>
    <t xml:space="preserve">Dobava in montaža v parapetni kanal: </t>
  </si>
  <si>
    <t xml:space="preserve">bela vtičnica 2PE+E/16A/230 </t>
  </si>
  <si>
    <t xml:space="preserve">rdeča vtičnica 2PE+E/16A/230 </t>
  </si>
  <si>
    <t>adapter za tri vtičnice</t>
  </si>
  <si>
    <t>pokrov za tri vtičnice</t>
  </si>
  <si>
    <t>Tesnitev kabelskih odprtin - purpen</t>
  </si>
  <si>
    <t>II. Strojne inštalacije</t>
  </si>
  <si>
    <t>Dobava in montaža split oziroma deljenih klimatskih naprav ki se sestoji iz ene zunanje enote in ene stropne notranje enote, kot naprimer Mitsubishi SLZ-KA25VA. Zunanja in notranja enota se fiksno pritrdita na mesto. 
Stropna kasetna klima mora dopuščati krmiljenje nagiba lopatk izstopnega zraka. Pri hlajenju se uporabi nagib lopatk z izpihom zraka v smeri stropa, pri gretju pa se izpih zraka vsmeri proti tlom. Uslužbenci morajo imeti upravljalec klimata, ki dopušča prej omenjene nastavitve. s katerim je možno krmiliti temperaturo prostora ter piš izstopnega zraka. Nastavljena temperatura naj ne bi bila nižja od 22°C ali manj kot 5-7°C pod zunanjo temperaturo. Takšna so strokovna priporočila, ki temeljijo na počutju povprečnega človeka. Vključno z odvodi kondenzne vode preko proti smradnih sifonov z priklopom na kanalizacijsko cev v prostoru čistila. Izvedejo inštaklacijski prehodi skozi fasado in tesnitev.</t>
  </si>
  <si>
    <t>Ogrevanje sanitarne vode: 
električni pod-umivalni pretočni bojler, kapacitete 5L</t>
  </si>
  <si>
    <t>Prezračevanje WC in prostora za čistila dobava in montaža:</t>
  </si>
  <si>
    <t>pocinkana cev fi 125mm</t>
  </si>
  <si>
    <t>T kos fi 125mm</t>
  </si>
  <si>
    <t>prezračevalni ventil</t>
  </si>
  <si>
    <t xml:space="preserve">prezračevalnih Alu rešetk dim. 200x400mm v vrata sanitarij </t>
  </si>
  <si>
    <t>Cevni ventilator HELIOS RR 125 C 5655 z regulatorjem vrtljajev in časovnikom</t>
  </si>
  <si>
    <t>N/O stikalo tipka</t>
  </si>
  <si>
    <t>Zunanja fasadna INOX žaluzija za cevni ventilator HELIOS RR 125. Dobava, priprava odprtine in montaža.</t>
  </si>
  <si>
    <t>E. KABINA VARNOST IN CARINA</t>
  </si>
  <si>
    <t>Dobava in montaža nadometnega razdelilca 12M z opremo:</t>
  </si>
  <si>
    <t xml:space="preserve">Glavno ločilno stikalo tip SW 25A/3P, "Schneider"                   </t>
  </si>
  <si>
    <t xml:space="preserve">Instalacijski odklopnik tip C60H-C6/1P, "Schneider"                   </t>
  </si>
  <si>
    <t xml:space="preserve">Instalacijski odklopnik tip C60H-C16/1P, "Schneider"                   </t>
  </si>
  <si>
    <t>Drobni in vezni material</t>
  </si>
  <si>
    <t>Dobava in izvedba razsvetljave kabine:</t>
  </si>
  <si>
    <t>svetilka Intra 216 OP 4×24W T16 G5 EB</t>
  </si>
  <si>
    <t>kabel NYM-J 3x1,5mm2</t>
  </si>
  <si>
    <t>Stikalo navadno 0,1/1p/230V z montažo v parapet</t>
  </si>
  <si>
    <t>Dobava in vgradnja prezračevalne kape na vrhu kontejnerja</t>
  </si>
  <si>
    <t>Dobava in vgradnja kimatske naprave na vrhu kontejnerja.  Kot naprimer strešna klimatska naprava Dometic FreshLight 1600.</t>
  </si>
  <si>
    <t>Dobava in izdelava zemeljskega prezračevalnega kolektorja - Helios z opremo:</t>
  </si>
  <si>
    <t>Pripravljalna dela ter izkop v zemljini ktg.III, obbetoniranje okoli prezračevalne cevi 200mm, zasip in utrditev</t>
  </si>
  <si>
    <t>2991 Prezračevalna cev 200 mm LEWT - E + M Prezračevalna cev 200 mm za zemeljski kolektor, izdelana iz antistatičnega in antibakterijskega materiala, neutralnega vonja izdelana iz neoporečne živilske plastike, odporna proti hidrolizi in trohnenju, kompletno s prehodnim kosom za zid in povezovalnim kosom in tesnili. L = 2x 25 m</t>
  </si>
  <si>
    <t>29929 Zajemni stolp za zemeljski kolektor inox</t>
  </si>
  <si>
    <t>2975 ELF LEWT - filter za zajem zraka</t>
  </si>
  <si>
    <t>90813351 X kos iz inox z odtokom kondenza in revizijsko odprtino</t>
  </si>
  <si>
    <t>991215T T kos po naročilu iz nerjavečega jekla, 200 / 125 / 200 mm 
za priklop cevi zračnega zemeljskega kolektora</t>
  </si>
  <si>
    <t>200306 CV 12-12-1MQU - cevni elektrogrelec 1,2kW, 220V</t>
  </si>
  <si>
    <t>103728 TG-K330 - kanalsko tipalo za električni Grelec</t>
  </si>
  <si>
    <t>8186 ELS ZS - priključek</t>
  </si>
  <si>
    <t>Preklopno stikalo 0,1,2,3 /230V</t>
  </si>
  <si>
    <t>2660 SVV 80 - Radialni ventilator z ohišjem s protipovratno loputo, 230V, 27/20/11W</t>
  </si>
  <si>
    <t>F. KABLI IN KABELSKA OPREMA</t>
  </si>
  <si>
    <t>Kabelski razvodi za potrebe lastne rabe s kabli tipa NYM-J položenimi na kabelske police in delno uvlečeni v PN cevi in sicer:</t>
  </si>
  <si>
    <t xml:space="preserve">NYM-J  5 x 16 mm2 </t>
  </si>
  <si>
    <t xml:space="preserve">NYM-J  4 x 16 mm2 </t>
  </si>
  <si>
    <t xml:space="preserve">NYM-J  5 x 10 mm2 </t>
  </si>
  <si>
    <t xml:space="preserve">NYM-J  5 x 4 mm2 </t>
  </si>
  <si>
    <t xml:space="preserve">NYY-J  3 x 4 mm2 </t>
  </si>
  <si>
    <t xml:space="preserve">NYM-J  5 x 2,5 mm2 </t>
  </si>
  <si>
    <t xml:space="preserve">NYM-J  3 x 2,5 mm2 </t>
  </si>
  <si>
    <t xml:space="preserve">NYM-J  3 x 1,5 mm2 </t>
  </si>
  <si>
    <t>HO7V-K  1 x 6 mm2</t>
  </si>
  <si>
    <t>HO7V-K  1 x 25 mm2</t>
  </si>
  <si>
    <t>Cu kabelski čevelj 6</t>
  </si>
  <si>
    <t>Cu kabelski čevelj 25</t>
  </si>
  <si>
    <t>Doza N/O 100x100mm z PG21 in PG16 uvodnicami</t>
  </si>
  <si>
    <t>Izdelava kabelskih glav z montažo ustreznih kab. čevljev in priklop na ustrezno priklopno mesto.</t>
  </si>
  <si>
    <t>G. OSTALO</t>
  </si>
  <si>
    <t xml:space="preserve">Koordinacija z vzdrževalcem elektroenergetskega omrežja
LUKA KOPER INPO d.o.o. (izklopI, prikaz poteka kablovodov, opis dela v Luki Koper d.d. ...)       </t>
  </si>
  <si>
    <t>ure</t>
  </si>
  <si>
    <t>Preboj AB stene fi 200mm z obdelavo odprtine</t>
  </si>
  <si>
    <t>Preboj AB stene fi 100mm z obdelavo odprtine</t>
  </si>
  <si>
    <t>Zaščita rezanih kovinskih delov pred koorozijo kot npr. Cink sprej.</t>
  </si>
  <si>
    <t xml:space="preserve">Izdelava meritev, kontrolnih pregledov in preizkušanj NN kablovodov s pisnimi merilnimi protokoli </t>
  </si>
  <si>
    <t>SKUPAJ (EUR) brez DDV</t>
  </si>
  <si>
    <t>ELEKTRO JAŠKI IN KABELSKA KANALIZACIJA</t>
  </si>
  <si>
    <t xml:space="preserve">POPIS MATERIALA VKLJUČNO Z MONTAŽO IN DELOM </t>
  </si>
  <si>
    <t>A. GRADBENA DELA</t>
  </si>
  <si>
    <t xml:space="preserve">Izgradnja nove električne kabelske kanalizacije. </t>
  </si>
  <si>
    <t>*strojni izkop jarka do globine 1,3m in širine 1,1m v zemljišču III / IV ktg.</t>
  </si>
  <si>
    <t>*Ročno planiranje dna kanala po projektirani niveleti s točnostjo +- 3 cm</t>
  </si>
  <si>
    <t>*Dobava in polaganje filca</t>
  </si>
  <si>
    <t>*Odvoz odvečnega izkopanega materiala na uradno deponijo izven Luke Koper</t>
  </si>
  <si>
    <t>*Izdelava posteljice višine 15cm z vgradnjo drobljenca 0-4mm</t>
  </si>
  <si>
    <t>*Dobava in vgradnja distančnikov za stigmaflex cevi  cevi 110mm</t>
  </si>
  <si>
    <t>*Dobava in vgradnja distančnikov za stigmaflex cevi  cevi 125mm</t>
  </si>
  <si>
    <t>*Zasutje cevi z drobljencem 0-4 mm</t>
  </si>
  <si>
    <t>*Dobava in polaganje PVC opozorilnega traku v elektro kabelsko kanalizacijo</t>
  </si>
  <si>
    <t>*Zasutje preostalega dela jarka s tamponsko mešanico (drobljenec 8-32mm) v plasteh po 20cm, z nabijanjem s sprotno komprimacijo. Zaključna plast mora dosegati modul Ms=80 Mpa.V ceni zajete tudi meritve modula po določitvi nadzornega organa.</t>
  </si>
  <si>
    <t>*Dobava in vgradnja ozemljitvenega valjanca Fe-Zn 40x4</t>
  </si>
  <si>
    <t>komplet kanalizacija</t>
  </si>
  <si>
    <t>STIGMAFLEKS EL fi 110mm + STIGMAFLEKS EL fi 125mm, število in razporeditev skladno z načrtom G.2</t>
  </si>
  <si>
    <t>*Dobava in montaža cevi STIGMAFLEKS EL fi 110mm</t>
  </si>
  <si>
    <t>*Dobava in montaža cevi STIGMAFLEKS EL fi 125mm</t>
  </si>
  <si>
    <t>*Dobava in montaža cevi STIGMAFLEKS EL fi 50mm</t>
  </si>
  <si>
    <r>
      <t xml:space="preserve">Izdelava tipskega, armirano betonskega kabelskega jaška dimenzij </t>
    </r>
    <r>
      <rPr>
        <b/>
        <sz val="10"/>
        <rFont val="Arial"/>
        <family val="2"/>
        <charset val="238"/>
      </rPr>
      <t xml:space="preserve">1,6x1,6x2,0m </t>
    </r>
    <r>
      <rPr>
        <sz val="10"/>
        <rFont val="Arial"/>
        <family val="2"/>
        <charset val="238"/>
      </rPr>
      <t>z opremo (lestev, konzola ipd.), kot npr. prefabricirani betonski elektroinštalacijski jašek tib B proizvajalca Kograd IGEM d.o.o. Jašek je opremljen z težkim LŽ pokrovom</t>
    </r>
    <r>
      <rPr>
        <b/>
        <sz val="10"/>
        <rFont val="Arial"/>
        <family val="2"/>
        <charset val="238"/>
      </rPr>
      <t xml:space="preserve"> 250 kN</t>
    </r>
    <r>
      <rPr>
        <sz val="10"/>
        <rFont val="Arial"/>
        <family val="2"/>
        <charset val="238"/>
      </rPr>
      <t xml:space="preserve">. Izvajalec/dobavitelj potrdi ustreznost jaška glede na predvideno obremenitev.                                                                            Dela, ki so potrebna za izdelavo jaška so:     </t>
    </r>
  </si>
  <si>
    <t>*Izkop gradbene jame v terenu III/IV. kategorije do globine 2,5m z odmetom na stran</t>
  </si>
  <si>
    <t>*Planiranje dna globine jame</t>
  </si>
  <si>
    <t>*Dobava in vgrajevanje tampona z utrjevanjem po plasteh</t>
  </si>
  <si>
    <t>*Dobava in vgrajevanje podložnega betona C12/15 prereza 0,1m3/m2</t>
  </si>
  <si>
    <t>*Dobava in vgradnja prefabriciranega jaška 1,6x1,6x2,0m</t>
  </si>
  <si>
    <t>*Dobava in vgraditev LTŽ pokrova 60/60cm nosilnosti 250kN</t>
  </si>
  <si>
    <t>*Zasipavanje jaška s tamponskim materialom po plasteh z utrjevanjem po plasteh z delno uporabo izkopanega materiala</t>
  </si>
  <si>
    <r>
      <t>Izdelava tipskega, armirano betonskega kabelskega jaška dimenzij ∅110/∅80. Jašek je opremljen z težkim LŽ pokrovom</t>
    </r>
    <r>
      <rPr>
        <b/>
        <sz val="10"/>
        <rFont val="Arial"/>
        <family val="2"/>
        <charset val="238"/>
      </rPr>
      <t xml:space="preserve"> 250 kN</t>
    </r>
    <r>
      <rPr>
        <sz val="10"/>
        <rFont val="Arial"/>
        <family val="2"/>
        <charset val="238"/>
      </rPr>
      <t xml:space="preserve">. Izvajalec/dobavitelj potrdi ustreznost jaška glede na predvideno obremenitev. Dela, ki so potrebna za izdelavo jaška so:     </t>
    </r>
  </si>
  <si>
    <t>*Izkop gradbene jame v terenu III/IV. kategorije do globine 1,5m z odmetom na stran</t>
  </si>
  <si>
    <t>*Dobava in vgradnja AB cevi fi 110</t>
  </si>
  <si>
    <t>*Dobava in vgradnja AB cevi fi 80</t>
  </si>
  <si>
    <t>*Dobava in vgraditev LTŽ pokrova ∅ 60 cm nosilnosti 250kN</t>
  </si>
  <si>
    <t>Napisne tablice na kablih v vseh jaških (vzankanje)</t>
  </si>
  <si>
    <t>Zakoličba elektro kabelske kanalizacije in izdelava geodetskega posnetka za novo izdelano kabelsko kanalizacijo po tipizaciji Luke Koper (podatke se pridobi pri geodetinji Luke Koper) in sicer v pisni in elektronski obliki - AutoCad.</t>
  </si>
  <si>
    <t>Stroški zakoličbe ostalih obstoječih podzemnih komunalnih vodov  -  predvideno</t>
  </si>
  <si>
    <t>* elektroenergetsko omrežje</t>
  </si>
  <si>
    <t>* telekomunikacijsko omrežje</t>
  </si>
  <si>
    <t>EUR</t>
  </si>
  <si>
    <t>OPOMBA</t>
  </si>
  <si>
    <t xml:space="preserve">V popisu so zajete postavke oz. dodatne količine za prilagoditev cestnih podlog po osnovnem projektu cestne navezave na novi vhod v trgovsko pristanišče Koper projektanta PNG. Rešitve so prilagojene na način, da je možna umestitev načrtovanih novih objektov in naprav v gabaritih in obsegu, ki je usklajen z naročnikom. </t>
  </si>
  <si>
    <t>Delo</t>
  </si>
  <si>
    <t>Cena za enoto</t>
  </si>
  <si>
    <t>PRILAGODITEV CESTNIH UREDITEV</t>
  </si>
  <si>
    <t xml:space="preserve">Humuziranje zelenic, zatravitev - z valjanjem (ozelenitev površine, kjer je po osnovnem projektu predvideno parkirišče)  </t>
  </si>
  <si>
    <t>Vgrajevanje nasipov iz naravno pridobljene trde kamnine - material iz stranskega odvzema (količina zaradi povečane širine platoja v primerjavi z osnovnim projektom)</t>
  </si>
  <si>
    <t xml:space="preserve">Izdelava poltoge obrabno-zaporne plasti (na uvoznih izvoznih stezah med otoki); Izvede se asfaltna nosilna struktura s 25 – 30% zračnih por, ki se v naslednji fazi zalije s predpripravljeno malto visoke trdnosti kot npr. Creteo®Confalt – skladno z veljavnimi tehničnimi smernicami in navodili proizvajalca. </t>
  </si>
  <si>
    <t>Vgraditev predfabriciranih dvignjenih robnikov iz  cementnega betona s prerezom 15/25 cm</t>
  </si>
  <si>
    <t>Dobava in vgradnja pustega betona C12/15 - med krovno ploščo kinete in obrabnozaporno asfaltno plastjo na območju otokov.</t>
  </si>
  <si>
    <t xml:space="preserve">Vgraditev predfabriciranih pogreznjenih robnikov iz cementnega betona s prerezom 15/25 cm </t>
  </si>
  <si>
    <t>ODVODNJA</t>
  </si>
  <si>
    <t>Dobava in polaganje PEHD kanalizacijskih cevi za  meteorno vodo tip SN8 DN 250/216 z obbetoniranjem za odvod vode iz vtočnih jaškov</t>
  </si>
  <si>
    <t>Dobava in montaža PEHD fazonskih kosov z obbetoniranjem DN 250/216, lok 45º</t>
  </si>
  <si>
    <t>Vrtanje betonske cevi ter izdelava PEHD "slepega" priključka z gumijastim tesnilom DN 250</t>
  </si>
  <si>
    <t>Izdelava in vgraditev pokrova z zaklepom iz duktilne (nodularne) litine za 250 kN, premera 500 mm</t>
  </si>
  <si>
    <t>Izdelava jaška iz cementnega betona, krožnega prereza D 50 cm, globine 2,0 do 2,5 m</t>
  </si>
  <si>
    <t>PROMETNA OPREMA</t>
  </si>
  <si>
    <t>Izdelava tankoslojne neprekinjene označbe z enokomponentno belo barvo, strojno, debelina plasti suhe snovi 250 µm, širina črte 15 cm</t>
  </si>
  <si>
    <t>Doplačilo za izdelavo tankoslojne prekinjene označbe, strojno, širina črte 15 cm</t>
  </si>
  <si>
    <t>Izdelava druge tankoslojne označbe na vozišču z enokomponentno barvo, ročno (zaporne ploskve)</t>
  </si>
  <si>
    <t>Dobava in vgradnja plasičnih usmerjevalnikov ("indikatorjev") dimenzije fi 200</t>
  </si>
  <si>
    <t>CARINSKA OGRAJA</t>
  </si>
  <si>
    <r>
      <t xml:space="preserve">Dobava in vgraditev carinske ograje (prilagoditev poteka glede na osnovni projekt - ca 100m - vključno z vrati) 
</t>
    </r>
    <r>
      <rPr>
        <b/>
        <sz val="8"/>
        <rFont val="Arial"/>
        <family val="2"/>
        <charset val="238"/>
      </rPr>
      <t xml:space="preserve">V panelni ograji se predvidi vrata za dostop vzdrževalnih vozil do EE, RA in AGR kontejnerjev – dvokrilna širine 3,5m, vrata za dostop oseb – dvokrilna širine 2m z možnostjo odpiranja samo enega krila in vrata na uvoznih in izvoznih stezah – 3x širine 5,5m in 1x širine 5m (dvokrilno, z zložljivimi krili (harmonika). </t>
    </r>
  </si>
  <si>
    <t>Paneli dim. 2520,6 x 2442,4 mm. Horizontalne žice so debeline 4 mm, vertikalne pa od 4 do 6mm. Dimenzija odprtine mreže mora biti največ 12,0 x 95,0 mm. Dodatne vodoravne ojačitve so na razdalji 150,0 do 180,0 mm, debelina žice je od 4 do 6mm. Panel je v celoti varjen, pocinkan in plastificiran v barvi RAL 6005</t>
  </si>
  <si>
    <t>Nosilni stebri, podaljšani za 600 mm pod nagibom 450 s tremi nastavki za bodečo žico. Nosilni steber dimenzij:
osnovna višina 3100 mm + dodatek z nagibom, prerez stebra je 80 x 60 x 2,5 mm.
Steber je varjen, pocinkan in plastificiran v barvi RAL 6005</t>
  </si>
  <si>
    <t>Nosilni stebri, podaljšani za 600 mm pod nagibom 450 s tremi nastavki za bodečo žico. Nosilni steber dimenzij:
osnovna višina 3600 mm + dodatek z nagibom, prerez stebra je 80 x 60 x 4 mm.
Steber je varjen, pocinkan in plastificiran v barvi RAL 6005 (vrata)</t>
  </si>
  <si>
    <t>Kvadratne cevi za izdelavo vrat, prerez 80 x 60 x 4 mm, varjene, pocinkane in plastificirane v barvi RAL 6005 (vrata).</t>
  </si>
  <si>
    <t>Vijačne podložne, grabljaste objemke (8 kos/steber)</t>
  </si>
  <si>
    <t>Pritrdilni vijaki (varovani proti odvitju) - INOX</t>
  </si>
  <si>
    <t>Klasična bodeča žica (Zn) 3 x 50 m v barvi RAL 6005</t>
  </si>
  <si>
    <t>Tečaji za vrata, varilni, ustrezne nosilnosti</t>
  </si>
  <si>
    <t>Zatiči in konzole za vrata (zapiranje)</t>
  </si>
  <si>
    <t>Zakoličba osi nove ograje</t>
  </si>
  <si>
    <t>Izkop luknje za točkovni temelj v zgrajenem nasipu, globina 50 cm ali 100 cm (vrata), izkopani nasipni material se ponovno uporabi.</t>
  </si>
  <si>
    <t>Nabava betonske cevi Φ500 x 500 mm (II. klasa – ob soglasju naročnika) za temelj-stabilnost.</t>
  </si>
  <si>
    <t>Nabava betonske cevi Φ600 x 1000 mm (II. klasa – ob soglasju naročnika) za temelj-stabilnost (vrata).</t>
  </si>
  <si>
    <t>Nabava cevi PVC Φ200 x 600 mm za temelj, za fino pozicioniranje stebra.</t>
  </si>
  <si>
    <t>Nabava cevi PVC Φ200 x 11000 mm za temelj, za fino pozicioniranje stebra (vrata).</t>
  </si>
  <si>
    <t>Nameščanje in betoniranje temeljev nove ograje v AB cevi Ø500x500 mm in PVC cevi Ø200x600 mm.</t>
  </si>
  <si>
    <t>Nameščanje in betoniranje temeljev nove ograje v AB cevi Ø600x1000 mm in PVC cevi Ø200x600 mm (vrata).</t>
  </si>
  <si>
    <t>Montaža nove ograje na nosilnih stebrih. Nosilni steber dimenzij:
osnovna višina 3100 mm + dodatek z nagibom 45 stopinj s tremi nastavki za bodečo žico, prerez stebra je 80 x 60 x 2,5 mm. Steber je varjen, pocinkan in plastificiran v barvi RAL 6005
Paneli so dimenzije 2520x2442mm, privijačeni z vijaki in podložnimi objemkami varovani proti odvitju.
Montaža bodeče žice (3 vrste).</t>
  </si>
  <si>
    <t>Urejanje površine po končanih delih z zapiranjem in dodajanjem tampona ob panelih.</t>
  </si>
  <si>
    <t>Oštevilčenje novih stebrov ograje s trimestnim številom.</t>
  </si>
  <si>
    <t>Dobava in montaža tabel z opozorili »Prehod prepovedan PROSTA CONA Luke Koper«</t>
  </si>
  <si>
    <t>Izvedba ozemljitve carinske ograje. Gre za galvansko povezavo med paneli ograje in nosilnimi stebrički, ter ozemljitev nosilnih stebričkov ograje. Ozemlji se vsak sedmi steber in sicer lokalno s paličnim ozemljilom. Pri tem gre za:
* Dobava in vgradnja palične ozemljitvene sonde POS FeZn 50x50/3 x 1000mm vključno s povezavo z ograjo z INOX vodnikom fi 8mm.
*  Izvedba spojitve sonde na priključno mesto stebra s pomočjo križne sponke in inox vijaka M8 z rebrasto podložko
* Dobava in montaža tipskega povezovalnega mostička iz vodnika H07V-R 1x16mm2, v skupni dolžini 200mm. Mostiček je na eni strani zaključen z kabel čevljem, na drugi pa s tipskim kontaktnim elementom (proizvajalca ograje), ki se pritrdi na žico ograje in zagotavlja kvalitetno galvansko povezavo med paneli.</t>
  </si>
  <si>
    <t>Izdelava vrat za:
- dostop vzdrževalnih vozil do EE, RA in AGR kontejnerjev – dvokrilna širine 3,5m,
- vrat za dostop oseb – dvokrilna širine 2m z možnostjo odpiranja samo enega krila,
- vrat na uvoznih in izvoznih stezah – 3x širine 5,5m in 1x širine 5m (dvokrilno, z zložljivimi krili (harmonika).
*Predviden je način zaklepanja z verigo in ključavnico - obešanko</t>
  </si>
  <si>
    <t>3/0 SPREMEMBA/NOVELACIJA CESTE</t>
  </si>
  <si>
    <t>1 MODULARNI OBJEKT</t>
  </si>
  <si>
    <t>3/1 JEKLENA NADSTREŠNICA</t>
  </si>
  <si>
    <t>3/2 ELEKTROKABELSKA KANALIZACIJA</t>
  </si>
  <si>
    <t>3/4 VODOVOD</t>
  </si>
  <si>
    <t>3/3 KANALIZACIJA</t>
  </si>
  <si>
    <t>4/1 ELEKTRO INŠTALACIJE , VKLJUČNO Z RAZSVETLJAVO</t>
  </si>
  <si>
    <t>6/1 TELEKOMUNIKACIJE</t>
  </si>
  <si>
    <t xml:space="preserve">7 ELEKTRONSKE INSTALACIJE </t>
  </si>
  <si>
    <t>8.1</t>
  </si>
  <si>
    <r>
      <rPr>
        <b/>
        <i/>
        <u/>
        <sz val="10"/>
        <color rgb="FFFF0000"/>
        <rFont val="Arial Narrow"/>
        <family val="2"/>
        <charset val="238"/>
      </rPr>
      <t>Opomba:</t>
    </r>
    <r>
      <rPr>
        <b/>
        <sz val="10"/>
        <rFont val="Arial Narrow"/>
        <family val="2"/>
        <charset val="238"/>
      </rPr>
      <t xml:space="preserve"> Označene negativne količine so del drugega projekta, ki odpadejo.Natančnejša obrazložitev je razvidna iz tehničnega poročila.</t>
    </r>
  </si>
  <si>
    <t>SKUPAJ KONTEJNER (OBJEKT) BREZ DDV</t>
  </si>
  <si>
    <t>SKUPAJ MODULARNI OBJEKT BREZ DDV:</t>
  </si>
  <si>
    <t>DDV (22%)</t>
  </si>
  <si>
    <t>SKUPAJ MODULARNI OBJEKT Z DDV:</t>
  </si>
  <si>
    <t>SKUPAJ SPREMEMBA CESTE BREZ DDV:</t>
  </si>
  <si>
    <t xml:space="preserve"> DDV:</t>
  </si>
  <si>
    <t>SKUPAJ SPREMEMBA CESTE Z DDV:</t>
  </si>
  <si>
    <t>SKUPAJ od tč.1 do tč. 6 brez DDV:</t>
  </si>
  <si>
    <t>A. GRADBENA DELA EKK brez DDV</t>
  </si>
  <si>
    <t>SKUPAJ KANALIZACIJA BREZ DDV</t>
  </si>
  <si>
    <t>SKUPAJ KANALIZACIJA Z DDV</t>
  </si>
  <si>
    <t>DDV 22%</t>
  </si>
  <si>
    <t>SKUPAJ GRADBENA IN OBRTNIŠKA DELA NADSTREŠNICE brez DDV</t>
  </si>
  <si>
    <t>SKUPAJ GRADBENA IN OBRTNIŠKA DELA NADSTREŠNICE z DDV</t>
  </si>
  <si>
    <t>SKUPAJ brez DDV</t>
  </si>
  <si>
    <t>SKUPAJ TK brez DDV:</t>
  </si>
  <si>
    <t>DDV 22%:</t>
  </si>
  <si>
    <t>SKUPAJ TK z DDV:</t>
  </si>
  <si>
    <t>SKUPAJ Z DDV:</t>
  </si>
  <si>
    <t>TUJE STORITVE skupaj brez DDV:</t>
  </si>
  <si>
    <t>TUJE STORITVE skupaj z DDV:</t>
  </si>
  <si>
    <t>SKUPAJ (od tč.1 do tč.8)</t>
  </si>
  <si>
    <t>SKUPAJ:</t>
  </si>
  <si>
    <t>OSTALE STORITVE</t>
  </si>
  <si>
    <t>Cena/Me</t>
  </si>
  <si>
    <t>Dobava kabin v montažni izvedbi dimenzij 1,5m x 2,5m x 2,8m iz jeklenih pocinkanih profilov, zunanje stene iz tipskih toplotno izolativnih fasadnih panelov, predvidena debelina 10mm. Zasteklitev kabine se izvede s protivlomnim termopan steklom, aluminijastimi okenskimi profili, vrati. V oknih se predvidi odprtina za komunikacijo z vozniki tovornjakov.
V vsaki kabini je predvideno eno delovno mesto. 
4 kabine so namenjene varnostni službi, 4 kabine so namenjene carini (paziti na pozicijo vhodnih vrat!
OPOMBA: Dobavitelj pred izdelavo in dobavo izdela delavniške načrte po shemi v načrtu in jih uskladi z naročnikom. 
Upoštevati vse potrebne spojne elemente; zunanje in notranje spoje, podne vložke, stropne in vertikalne maske, vključno z zaščito kontejnerjev za transport na zahtevano lokacijo. Fasada kabine je razred odziva na ogenj A1 ali A2 , streha Broof ( t1). Pri izdelavi se upošteva vse predvidene preboje za inštalacije (klima, telekomunikacije, elektrika, prezračevanje...).</t>
  </si>
  <si>
    <t xml:space="preserve">Dobava in montaža split oziroma deljenih klimatskih naprav ki se sestoji iz ene zunanje enote in ene stenske notranje enote, kot naprimer Mitsubishi MSZ-FH35VE2. Zunanja in notranja enota se fiksno pritrdita na mesto. 
Notranja enota mora dopuščati dopuščati krmiljenje nagiba lopatk izstopnega zraka. Pri hlajenju se uporabi nagib lopatk z izpihom zraka v smeri stropa, pri gretju pa se izpih zraka vsmeri proti tlom. Uslužbenci morajo imeti upravljalec klimata, ki dopušča prej omenjene nastavitve. s katerim je možno krmiliti temperaturo prostora ter piš izstopnega zraka. Vključno z odvodi kondenzne vode. </t>
  </si>
  <si>
    <t>Svetila, ki se v popisu nanašajo na razsvetljavo delovnih prostorov so lahko tudi v LED izvedbi z enako svetilnostjo.</t>
  </si>
  <si>
    <t xml:space="preserve">Dobava in montaža EE merilnikov električne energije Multifunkcijski elektronski števec MT880-T1A42R56S53-E12-V52L81B11- M3K03 - M, 3x58/100V - 3x230/400V, 50Hz, 5(6)A, r.t.. 1.0 (KWh), r.t.2.0 (kvarh) vključno z Modul Ethernet: CM-e-3 r z možnostjo povezave v SCADO: </t>
  </si>
  <si>
    <t>8 OSTALE STORITVE</t>
  </si>
  <si>
    <t xml:space="preserve">Izdelava PID (v 4 tiskanih izvodih in el. verziji - risbe v dwg) in geodetski posnetek končnega stanja in NOV z vso potrebno dokumentacijo v 3 izvodih in el. verziji (za vse načrte in dela) </t>
  </si>
  <si>
    <t>Ureditev obstoječe ozemljitvene instalacije</t>
  </si>
  <si>
    <t>cena [€/m]</t>
  </si>
  <si>
    <t>2.10</t>
  </si>
  <si>
    <t>Dobava in postavitev mreže iz vlečene jeklene žice B500B, s premerom &gt; od 4 mm in &lt; od 12 mm, masa nad 6 kg/m2.                                                                                                         - Rebrasta mrežna armatura B 500 B, visoko duktilno jeklo.</t>
  </si>
  <si>
    <t>a)  Armatura AB talne plošče kontejnerjev VC1.</t>
  </si>
  <si>
    <t>OPOMBA: Postavke vključujejo tudi vgradnjo PVC cevi za potrebe prebojev elektro in strojnih inštalacij.</t>
  </si>
  <si>
    <t>OPOMBA: Postavka vključuje tudi vgradnjo PVC cevi za potrebe prebojev elektro in strojnih inštalacij.</t>
  </si>
  <si>
    <t>Izdelava opaža robu AB talne plošče kontejnerjev EE, RA in AGR (d=30cm) skupaj z opažem AB talne plošče in AB sten kanala za razvod elektro inštalacij. Izdelava opaža komplet z vsemi potrebnimi pomožnimi deli in materiali.</t>
  </si>
  <si>
    <t>a) Metlanje AB vidnih površin AB kinete v osi B-B.</t>
  </si>
  <si>
    <t>b) Metlanje AB vidnih površin AB kinete v osi C-C.</t>
  </si>
  <si>
    <t>c) Metlanje AB vidnih površin AB kinete v osi D-D.</t>
  </si>
  <si>
    <t>Dobava in vgraditev LTŽ pokrov Fi600 mm za točkovno obremenitev 250 kN. LTŽ pokrovi se vgradijo na mestih vhoda / izhoda v kineto v osi C-C.</t>
  </si>
  <si>
    <t>Dobava in vgraditev LTŽ pokrov Fi 600 mm za točkovno obremenitev 15 kN. LTŽ pokrovi se vgradijo na mestih vhoda / izhoda v kineto pod kontejnerji za osebje.</t>
  </si>
  <si>
    <t>a) LTŽ pokrovi na AB kineti v osi B-B.</t>
  </si>
  <si>
    <t>b) LTŽ pokrovi na AB kineti v osi C-C.</t>
  </si>
  <si>
    <t>c) LTŽ pokrovi na AB kineti v osi D-D.</t>
  </si>
  <si>
    <t xml:space="preserve">Dobava in postavitev tipskega 10` kontejnerja višine 2,80m (D2,989 x Š2,435 x V2,800) iz jeklenih pocinkanih profilov, zunanje stene iz tipskih toplotno izolativnih fasadnih panelov, predvidena debelina 10mm. Vhodna vrata dimenzije 950x2000, barva kontejnerja RAL 7001.
Kontejner se temelji na AB talni plošči s kanalom za razvod elektro inštalacij – obdelano v načrtu 3.1, odprtina v tleh kontejnerja se uskladi s kanalom za razvod elektroinštalacij. 
</t>
  </si>
  <si>
    <r>
      <t xml:space="preserve">Dobava in montaža rebraste pohodne pločevine dim. 2,80×0,4m za pokritje odprtine kinete na mestu kjer ni stikalnih blokov oz. kabelskih omar. Pločevino se ozemlji na skupno ozemljilo. 
Dobava RA kontejnerja ni predvidena
Na območju kjer je predviden RA kontejner se pohodna plošča namesti nad kanal za razvod inštalacij. Stik pohodne plošče in AB plošče zatesni pred vdorom meteorne vode.  </t>
    </r>
    <r>
      <rPr>
        <sz val="10"/>
        <color rgb="FFFF0000"/>
        <rFont val="Arial"/>
        <family val="2"/>
        <charset val="238"/>
      </rPr>
      <t xml:space="preserve"> </t>
    </r>
  </si>
  <si>
    <t>PROJEKTANTSKI POPIS</t>
  </si>
  <si>
    <t>IZDELAVA, DOBAVA IN MONTAŽA MODULARNEGA - KONTEJNERSKEGA - OBJEKTA</t>
  </si>
  <si>
    <t>Pred izdelavo objekta mora ponudnik izdelati (glede na točne krakteristike kontejnerja) delavniške načrte z ozirom na tehnologijo ponudnika (proizvajalca modularnih enot). Po predlogah barvne študije predstaviti vzorce, ki jih potrdi naročnik. Upoštevati vse potrebne spojne elemente; zunanje in notranje spoje, podne vložke, stropne in vertikalne maske, vključno z zaščito kontejnerjev za transport na zahtevano lokacijo. Fasada modularnega - kontejnerskega objekta je razred odziva na ogenj A1 ali A2, strešna kritina Broof ( t1 ).</t>
  </si>
  <si>
    <t>Modularni objekt tlorisnih dimenzij 15164 x 6055 x 3470 mm sestavljen iz tipskih kontejnerjev: 5 kosov dim. 2435 x 6055 x 3470 mm in 1 kos dim. 2989 x 6055 x 3470 mm.</t>
  </si>
  <si>
    <t>Sestava okvirja kontejnerja: pod, strop in 4 vogalni stebri, opremljeni z 8 kosi vogalnikov (dimenzijsko skladnih z ISO 1191). Stebri kontejnerja dimenzije 210 x 152 x 3470 mm, debeline 4 mm so izdelani iz jeklenih pocinkanih profilov kvalitete S350 G + Z 275 (EN 10346) in izolirani kot npr. sTSP 20 ali Unifit 032, Ecose vezivo, debeline 20 mm. V steber (4 vogalne stebre) je vgrajena odtočna cev fi 50 mm za odvod strešinske vode. Zaščita celotne zunanjosti kontejnerja s poliuretanskim premazom, debelina nanosa 300 mikronov, razred zaščite C5M.</t>
  </si>
  <si>
    <t>Sestava: strop je sestavljen iz jeklenih profilov kvalitete S235JR in S355 MC( EN 10025-2) in lesenih leg na razdalji 500 mm z naklonskimi lesenimi letvami.        Okvir stropa H=300 mm.
• zunanja obloga: ravna, pocinkana ( 200 g/m2), barvana (25 μm, EN 10169-1) jeklena pločevina debeline 0,5 mm (EN 10327); vzdolžno dvojni kleparski spoj.Zunanji profil okvirja stropa ima integriran žleb za odvod strešinske vode v vertikalne odvodnike fi 50 mm.
• izolacijsko polnilo: kot npr. SF34 ali Unifit 035,Ecose vezivo , debeline 200 mm (EN 13162, razred gorljivosti A1- po EN 13501-1 ) med lesenimi legami
• parna zapora: PE folija debeline 150 μm 
• notranja obloga: plitvo, profilirana pocinkana( 140 g/m2) in obarvane ( 25μm , EN 10169-1 ) jeklene pločevine debeline 0,5 mm (EN 10327) RAL 9010, položena vzdolžno ali prečno 
• Dodatno: Ojačitev za postavitev klimatov na streho.</t>
  </si>
  <si>
    <t>Notranje stene kontejnerja SP 60 mm , H= 2965 mm. Barva zunaj in znotraj RAL 9002.
Sestava:
• zunanja obloga: plitvo, profilirana, pocinkana (140 g/m²) in obarvana (25 μm, EN 10169-1) jeklena pločevina debeline 0.5 mm, (EN10327);
• izolacijsko polnilo: kamena volna DP-10 ali Thermal, Ecose vezivo, debeline 60 mm (EN 13162; razred gorljivosti A1 po EN13501-1);
• notranja obloga: ravna, pocinkana (140 g/m²) in obarvana (25 μm, EN 10169-1) jeklena pločevina debeline 0.5 mm, (EN10327).</t>
  </si>
  <si>
    <t>Preboj v steni- z okvirjem iz pločevine Fe-1,5 mm do      0,5 m2</t>
  </si>
  <si>
    <t xml:space="preserve">Predelne stene debeline 40 mm, H= 2960 mm, barva RAL 9002,                          
• obojestranska obloga: ravna, pocinkana (140 g/m²) in obarvana (25 μm, EN 10169-1) jeklena pločevina debeline 0.5 mm, (EN10327);                      
• izolacijsko polnilo:kamena volna debeline 40 mm (EN 13162; razred gorljivosti A1 po EN13501-1);          </t>
  </si>
  <si>
    <t>Sestava: pod je sestavljen iz jeklenih profilov kvalitete S235JR in S355 MC( EN 10025-2), jekleni okvir poda   H = 170 mm
• zunanja obloga:ravna, pocinkana ( 200 g/m2), barvana (25 μm, EN 10169-1) jeklena pločevina debeline 0,5 mm (EN 10327); 
• izolacijsko polnilo: kot npr. SF 34 ali Unift 035, Ecose vezivo, debeline 150 mm, (EN 13162, razred gorljivosti A1 po EN 13501-1), U= 0,21W/m2K 
• parna zapora: PE folija debeline 80 μm 
• nosilna obloga: lesocementna plošča debeline 20 mm, karakteristik E1 (EN 13986 ) A2-s1, d0 (EN 13501-1) Dopustna obremenitev: 5,00 KN/m²
• Dodatno: Ojačitev za postavitev TK in EO.</t>
  </si>
  <si>
    <t>Dobava in izdelava obloge notranjih sten kontejnerja in predelnih sten z mavčnokartonskimi ploščami, 1 x 12,5 mm, bandažiranje po sistemu Knauf - Q2, dvakratno kitanje, glajenje z disperzijskim kitom z vmesnim in končnim brušenjem.</t>
  </si>
  <si>
    <t>Izdelava opleska mavčnokartonskih sten,2 x z disperzijsko disperzijsko barvo, skupaj s predhodno izvedenim osnovnim premazom (impregnacija)na že izravnano (kitano) podlago. Barva po izboru naročnika.</t>
  </si>
  <si>
    <t>Dobava in izdelava finalne obloge sten sanitarnih prostorov s keramiko na oblogi iz vlagoodpornih mavčnokartonskih plošč kot npr. Marazzi, Concrete Look, tip Block dim. 30 x 60 cm. Barva po izboru naročnika. Polaganje v lepilo in fugiranje stikov s fugirno maso v barvi keramike.
Fugirna masa kot npr. RG Kerapoxy CQ in cementno fleksibilno lepilo kot npr. Keraflex C2E, S1.
Izdelati vertikalne zaključke zunanjih vogalov.</t>
  </si>
  <si>
    <t>obloga vlagoodporne mavčnokartonske plošče</t>
  </si>
  <si>
    <t xml:space="preserve">Dobava in izdelava talne obloge: PVC, debeline 2.0 mm kot npr. Zero, v roli, stiki zavarajeni, PVC zaključki. Barva po izboru naročnika. </t>
  </si>
  <si>
    <t>Dobava in izdelava talne obloge: keramika kot npr. Marazzi, Concrete Look , tip Block dim. 30 x 60 cm.
Barva po izboru naročnika.
Polaganje v lepilo in fugiranje stikov s fugirno maso v barvi keramike.
Fugirna masa kot npr. RG Kerapoxy CQ in cementno fleksibilno lepilo kot npr. Keraflex C2E, S1.</t>
  </si>
  <si>
    <r>
      <t xml:space="preserve">Fasada je sestavljena iz notranjjih fasadnih panelov - sestavni del kontejnerja  in zunanjih fasadnih panelov, debeline 60+150 mm, H= 3470 mm. Zunanji paneli barva po izboru naročnika,notranjI paneli barva RAL 9002. Upoštevati veterne obremenitve pri dolžinah fasadnih panelov. 
</t>
    </r>
    <r>
      <rPr>
        <b/>
        <sz val="10"/>
        <rFont val="Arial"/>
        <family val="2"/>
        <charset val="1"/>
      </rPr>
      <t>Sestava – notranji paneli:</t>
    </r>
    <r>
      <rPr>
        <sz val="10"/>
        <rFont val="Arial"/>
        <family val="2"/>
        <charset val="1"/>
      </rPr>
      <t xml:space="preserve"> fasadna plošča kot npr. Trimoterm FTV 60
• zunanja obloga: plitvo profilirana pocinkana (140 g/m²) in obarvana (25 μm, EN 10169-1) jeklena pločevina debeline 0.5 mm, (EN10327);
• izolacijsko polnilo:kamena volna DP-10 ali Thermal,  Ecose vezivo, debeline 60 mm (EN 13162;razred gorljivosti A1-s1, d0 po EN13501-1);
• notranja obloga: ravna, pocinkana (140 g/m²) in obarvana (25 μm, EN 10169-1) jeklena pločevina debeline 0.5 mm, (EN10327); Zaključni elementi so izdelani iz pocinkane (140 g/m²) in obarvana (25 μm, EN 10169-1) jeklene pločevine debeline 0,5 mm ( EN 10327) . Dopustna obremenitev stene: 0,05 kN/m²
</t>
    </r>
    <r>
      <rPr>
        <sz val="10"/>
        <rFont val="Arial"/>
        <family val="2"/>
        <charset val="238"/>
      </rPr>
      <t xml:space="preserve">
</t>
    </r>
  </si>
  <si>
    <t>• zunanja obloga: pločevina debeline 0,75mm (EN 10327), gladka, pocinkana (275 g/m2; EN 10346:2015) površina s površinsko poliuretansko zaščito Spectrum 50my (EN 10169-1), barve po RAL lestvici po izboru  naročnika;
RAL 5017, RAL 7001, RAL 7047 , na fasadi še grafični prikaz na samolepilni foliji
( v načrtu priloga;  fasade s shemo fasadnih panelov in z grafičnim prikazom na foliji odprni na UV-žarke in mehanske poškodbe).</t>
  </si>
  <si>
    <t xml:space="preserve">Zasteklitve s troslojnim steklom,
okna Uw = 1,17 W/m2k </t>
  </si>
  <si>
    <t>Senčila: Zunanje Alu žaluzije z obojestranskimi vodili in monokomando, v barvi po izbiri naročnika, kot npr. Soltec, Krpan v barvi po izboru naročnika.</t>
  </si>
  <si>
    <r>
      <t xml:space="preserve">O1 - Dvokrilno okno dim. 1800 x </t>
    </r>
    <r>
      <rPr>
        <sz val="10"/>
        <color indexed="8"/>
        <rFont val="Liberation Sans"/>
        <charset val="238"/>
      </rPr>
      <t>1600 mm, sestavljeno; spodnje krilo 1800 x 1000 mm, zgornje krilo 1800 x 600 mm, odpiranje na ventus, spodnje krilo odpiranje na ventus  3 x,  spodnje krilo fiksno 2 x, v oknu spodaj odprtina 400 /200 mm, drsno odpiranje in zapiranje odprtine, Alu zunanje žaluzije.</t>
    </r>
  </si>
  <si>
    <r>
      <t>O2- Enokrilno okno dim. 1800 x 600 mm, odpiranje</t>
    </r>
    <r>
      <rPr>
        <sz val="10"/>
        <color indexed="8"/>
        <rFont val="Liberation Sans"/>
        <charset val="238"/>
      </rPr>
      <t xml:space="preserve"> na ventus s potezno ročico, Alu zunanje žaluzije. </t>
    </r>
  </si>
  <si>
    <r>
      <t>O3 - Enokrilno okno dim. 1400 x 600 mm, odpiranje na</t>
    </r>
    <r>
      <rPr>
        <sz val="10"/>
        <rFont val="Arial"/>
        <family val="2"/>
        <charset val="1"/>
      </rPr>
      <t xml:space="preserve"> ventus s potezno ročico, Alu zunanje žaluzije. </t>
    </r>
  </si>
  <si>
    <r>
      <t>O4</t>
    </r>
    <r>
      <rPr>
        <sz val="10"/>
        <rFont val="Arial"/>
        <family val="2"/>
        <charset val="1"/>
      </rPr>
      <t xml:space="preserve"> - E</t>
    </r>
    <r>
      <rPr>
        <sz val="10"/>
        <color indexed="8"/>
        <rFont val="Liberation Sans"/>
        <charset val="238"/>
      </rPr>
      <t xml:space="preserve">nokrilno okno dim. 900 x 600 mm, odpiranje na ventus s potezno ročico, Alu zunanje žaluzije. </t>
    </r>
  </si>
  <si>
    <r>
      <t>VH</t>
    </r>
    <r>
      <rPr>
        <sz val="10"/>
        <rFont val="Arial"/>
        <family val="2"/>
        <charset val="1"/>
      </rPr>
      <t xml:space="preserve"> - Zunanja vrata z nadsvetlobo dim. 1010/2600, vrata 1010/2000 , nadsvetloba 1010/600, 2 x desno odpiranje</t>
    </r>
  </si>
  <si>
    <t xml:space="preserve">V1 - Notranja vrata dim. 850/2000, odpiranje 3 x levo, 3 x desno. </t>
  </si>
  <si>
    <r>
      <t>Sestava - zunanji paneli:</t>
    </r>
    <r>
      <rPr>
        <sz val="10"/>
        <rFont val="Arial"/>
        <family val="2"/>
        <charset val="1"/>
      </rPr>
      <t xml:space="preserve"> fasadn</t>
    </r>
    <r>
      <rPr>
        <sz val="10"/>
        <rFont val="Arial"/>
        <family val="2"/>
        <charset val="238"/>
      </rPr>
      <t>e plošče  s poglobljeno horizontalno in vertikalno fugo v spoju med posameznimi elementi, širine približno 25 mm in globine 25mm.</t>
    </r>
  </si>
  <si>
    <r>
      <t>V2 - Notranja vrata dim. 650/2000, odpira</t>
    </r>
    <r>
      <rPr>
        <sz val="10"/>
        <rFont val="Arial"/>
        <family val="2"/>
        <charset val="238"/>
      </rPr>
      <t>nje 3 x levo, 6 x desno.Spodaj v krilu vgrajena Alu rešetka ( 3x leva, 3x desna), dim. 425 x 125 cm.</t>
    </r>
  </si>
  <si>
    <t>15.13</t>
  </si>
  <si>
    <t>Notranji razvodi vodovoda in kanalizacije od zunanjega priključka do sanitarnih elementov po dispoziciji tlorisa.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</si>
</sst>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0\ &quot;€&quot;"/>
    <numFmt numFmtId="166" formatCode="#,##0.00;[Red]\-#,##0.00"/>
    <numFmt numFmtId="167" formatCode="#,##0.00\ [$€-424];[Red]\-#,##0.00\ [$€-424]"/>
    <numFmt numFmtId="168" formatCode="#,##0.00\ [$€-1]"/>
    <numFmt numFmtId="169" formatCode="#,##0.00\ _€"/>
    <numFmt numFmtId="170" formatCode="###0.00;###0.00"/>
  </numFmts>
  <fonts count="68">
    <font>
      <sz val="11"/>
      <color theme="1"/>
      <name val="Calibri"/>
      <family val="2"/>
      <charset val="238"/>
      <scheme val="minor"/>
    </font>
    <font>
      <sz val="11"/>
      <color theme="1"/>
      <name val="Calibri"/>
      <family val="2"/>
      <scheme val="minor"/>
    </font>
    <font>
      <sz val="10"/>
      <color theme="1"/>
      <name val="Arial Narrow"/>
      <family val="2"/>
      <charset val="238"/>
    </font>
    <font>
      <b/>
      <sz val="10"/>
      <color theme="1"/>
      <name val="Arial Narrow"/>
      <family val="2"/>
      <charset val="238"/>
    </font>
    <font>
      <b/>
      <sz val="12"/>
      <color theme="1"/>
      <name val="Arial Narrow"/>
      <family val="2"/>
      <charset val="238"/>
    </font>
    <font>
      <b/>
      <sz val="14"/>
      <color theme="1"/>
      <name val="Arial Narrow"/>
      <family val="2"/>
      <charset val="238"/>
    </font>
    <font>
      <sz val="10"/>
      <name val="Arial Narrow"/>
      <family val="2"/>
      <charset val="238"/>
    </font>
    <font>
      <sz val="11"/>
      <color theme="1"/>
      <name val="Calibri"/>
      <family val="2"/>
      <charset val="238"/>
      <scheme val="minor"/>
    </font>
    <font>
      <sz val="10"/>
      <color rgb="FFFF0000"/>
      <name val="Arial Narrow"/>
      <family val="2"/>
      <charset val="238"/>
    </font>
    <font>
      <vertAlign val="superscript"/>
      <sz val="10"/>
      <name val="Arial Narrow"/>
      <family val="2"/>
      <charset val="238"/>
    </font>
    <font>
      <vertAlign val="superscript"/>
      <sz val="10"/>
      <color theme="1"/>
      <name val="Arial Narrow"/>
      <family val="2"/>
      <charset val="238"/>
    </font>
    <font>
      <b/>
      <sz val="10"/>
      <name val="Arial Narrow"/>
      <family val="2"/>
      <charset val="238"/>
    </font>
    <font>
      <sz val="10"/>
      <name val="Calibri"/>
      <family val="2"/>
      <charset val="238"/>
    </font>
    <font>
      <sz val="11"/>
      <name val="Arial Narrow"/>
      <family val="2"/>
      <charset val="238"/>
    </font>
    <font>
      <sz val="11"/>
      <color theme="1"/>
      <name val="Arial Narrow"/>
      <family val="2"/>
      <charset val="238"/>
    </font>
    <font>
      <b/>
      <i/>
      <sz val="12"/>
      <name val="Arial Narrow"/>
      <family val="2"/>
      <charset val="238"/>
    </font>
    <font>
      <b/>
      <sz val="12"/>
      <name val="Arial Narrow"/>
      <family val="2"/>
      <charset val="238"/>
    </font>
    <font>
      <sz val="12"/>
      <name val="Arial Narrow"/>
      <family val="2"/>
      <charset val="238"/>
    </font>
    <font>
      <b/>
      <u/>
      <sz val="12"/>
      <name val="Arial Narrow"/>
      <family val="2"/>
      <charset val="238"/>
    </font>
    <font>
      <b/>
      <sz val="8"/>
      <name val="Arial Narrow"/>
      <family val="2"/>
      <charset val="238"/>
    </font>
    <font>
      <sz val="11"/>
      <color rgb="FFFF0000"/>
      <name val="Arial Narrow"/>
      <family val="2"/>
      <charset val="238"/>
    </font>
    <font>
      <b/>
      <i/>
      <sz val="14"/>
      <name val="Arial Narrow"/>
      <family val="2"/>
      <charset val="238"/>
    </font>
    <font>
      <sz val="8"/>
      <name val="Arial"/>
      <family val="2"/>
      <charset val="238"/>
    </font>
    <font>
      <b/>
      <sz val="10"/>
      <name val="Arial"/>
      <family val="2"/>
      <charset val="238"/>
    </font>
    <font>
      <b/>
      <sz val="14"/>
      <name val="Arial"/>
      <family val="2"/>
      <charset val="238"/>
    </font>
    <font>
      <sz val="14"/>
      <name val="Arial"/>
      <family val="2"/>
      <charset val="238"/>
    </font>
    <font>
      <sz val="10"/>
      <name val="Arial"/>
      <family val="2"/>
      <charset val="238"/>
    </font>
    <font>
      <sz val="10"/>
      <name val="Arial CE"/>
      <family val="2"/>
      <charset val="238"/>
    </font>
    <font>
      <sz val="10"/>
      <name val="Arial"/>
      <family val="2"/>
    </font>
    <font>
      <sz val="10"/>
      <name val="Arial"/>
      <family val="2"/>
      <charset val="238"/>
    </font>
    <font>
      <sz val="10"/>
      <name val="Times New Roman"/>
      <family val="1"/>
      <charset val="238"/>
    </font>
    <font>
      <sz val="8"/>
      <color indexed="8"/>
      <name val="Arial"/>
      <family val="2"/>
    </font>
    <font>
      <sz val="10"/>
      <name val="Arial CE"/>
      <charset val="238"/>
    </font>
    <font>
      <sz val="9"/>
      <name val="Arial"/>
      <family val="2"/>
    </font>
    <font>
      <b/>
      <i/>
      <sz val="10"/>
      <name val="Arial"/>
      <family val="2"/>
      <charset val="238"/>
    </font>
    <font>
      <b/>
      <i/>
      <sz val="8"/>
      <name val="Arial"/>
      <family val="2"/>
      <charset val="238"/>
    </font>
    <font>
      <i/>
      <sz val="8"/>
      <name val="Arial"/>
      <family val="2"/>
      <charset val="238"/>
    </font>
    <font>
      <i/>
      <sz val="10"/>
      <name val="Arial"/>
      <family val="2"/>
      <charset val="238"/>
    </font>
    <font>
      <sz val="10"/>
      <color indexed="8"/>
      <name val="Arial"/>
      <family val="2"/>
      <charset val="238"/>
    </font>
    <font>
      <sz val="10"/>
      <color rgb="FFFF0000"/>
      <name val="Arial"/>
      <family val="2"/>
      <charset val="1"/>
    </font>
    <font>
      <sz val="12"/>
      <name val="Arial"/>
      <family val="2"/>
      <charset val="238"/>
    </font>
    <font>
      <b/>
      <sz val="10"/>
      <color rgb="FFFF0000"/>
      <name val="Arial"/>
      <family val="2"/>
      <charset val="1"/>
    </font>
    <font>
      <b/>
      <sz val="12"/>
      <name val="Arial"/>
      <family val="2"/>
      <charset val="238"/>
    </font>
    <font>
      <sz val="10"/>
      <name val="Arial"/>
      <family val="2"/>
      <charset val="1"/>
    </font>
    <font>
      <sz val="10"/>
      <color rgb="FFFF0000"/>
      <name val="Arial"/>
      <family val="2"/>
      <charset val="238"/>
    </font>
    <font>
      <b/>
      <sz val="10"/>
      <color rgb="FFFF0000"/>
      <name val="Arial"/>
      <family val="2"/>
      <charset val="238"/>
    </font>
    <font>
      <b/>
      <sz val="10"/>
      <name val="Arial"/>
      <family val="2"/>
      <charset val="1"/>
    </font>
    <font>
      <sz val="10"/>
      <color indexed="10"/>
      <name val="Arial"/>
      <family val="2"/>
      <charset val="238"/>
    </font>
    <font>
      <b/>
      <sz val="11"/>
      <name val="Arial"/>
      <family val="2"/>
      <charset val="238"/>
    </font>
    <font>
      <b/>
      <sz val="10"/>
      <color indexed="10"/>
      <name val="Arial"/>
      <family val="2"/>
      <charset val="238"/>
    </font>
    <font>
      <u/>
      <sz val="10"/>
      <name val="Arial"/>
      <family val="2"/>
      <charset val="238"/>
    </font>
    <font>
      <sz val="10"/>
      <color theme="1"/>
      <name val="Arial"/>
      <family val="2"/>
      <charset val="238"/>
    </font>
    <font>
      <sz val="9"/>
      <color theme="1"/>
      <name val="Futura Prins"/>
      <charset val="238"/>
    </font>
    <font>
      <sz val="11"/>
      <name val="Times New Roman CE"/>
      <family val="1"/>
      <charset val="238"/>
    </font>
    <font>
      <b/>
      <sz val="10"/>
      <color indexed="8"/>
      <name val="Arial"/>
      <family val="2"/>
      <charset val="238"/>
    </font>
    <font>
      <b/>
      <i/>
      <sz val="10"/>
      <name val="Arial CE"/>
      <charset val="238"/>
    </font>
    <font>
      <b/>
      <sz val="8"/>
      <name val="Arial"/>
      <family val="2"/>
      <charset val="238"/>
    </font>
    <font>
      <sz val="8"/>
      <name val="Arial"/>
      <family val="2"/>
    </font>
    <font>
      <b/>
      <i/>
      <u/>
      <sz val="10"/>
      <color rgb="FFFF0000"/>
      <name val="Arial Narrow"/>
      <family val="2"/>
      <charset val="238"/>
    </font>
    <font>
      <sz val="14"/>
      <color rgb="FFFF0000"/>
      <name val="Arial"/>
      <family val="2"/>
      <charset val="238"/>
    </font>
    <font>
      <sz val="16"/>
      <color theme="1"/>
      <name val="Arial Narrow"/>
      <family val="2"/>
      <charset val="238"/>
    </font>
    <font>
      <b/>
      <sz val="16"/>
      <color theme="1"/>
      <name val="Arial Narrow"/>
      <family val="2"/>
      <charset val="238"/>
    </font>
    <font>
      <b/>
      <sz val="11"/>
      <name val="Arial Narrow"/>
      <family val="2"/>
      <charset val="238"/>
    </font>
    <font>
      <sz val="11"/>
      <name val="Calibri"/>
      <family val="2"/>
      <charset val="238"/>
      <scheme val="minor"/>
    </font>
    <font>
      <sz val="9"/>
      <name val="Arial"/>
      <family val="2"/>
      <charset val="238"/>
    </font>
    <font>
      <sz val="10"/>
      <color indexed="8"/>
      <name val="Liberation Sans"/>
      <charset val="238"/>
    </font>
    <font>
      <b/>
      <sz val="13"/>
      <name val="Arial"/>
      <family val="2"/>
      <charset val="1"/>
    </font>
    <font>
      <b/>
      <sz val="13"/>
      <color rgb="FFFF0000"/>
      <name val="Arial"/>
      <family val="2"/>
      <charset val="1"/>
    </font>
  </fonts>
  <fills count="4">
    <fill>
      <patternFill patternType="none"/>
    </fill>
    <fill>
      <patternFill patternType="gray125"/>
    </fill>
    <fill>
      <patternFill patternType="solid">
        <fgColor theme="0" tint="-0.249977111117893"/>
        <bgColor indexed="64"/>
      </patternFill>
    </fill>
    <fill>
      <patternFill patternType="solid">
        <fgColor indexed="42"/>
        <bgColor indexed="64"/>
      </patternFill>
    </fill>
  </fills>
  <borders count="32">
    <border>
      <left/>
      <right/>
      <top/>
      <bottom/>
      <diagonal/>
    </border>
    <border>
      <left/>
      <right/>
      <top/>
      <bottom style="thin">
        <color indexed="64"/>
      </bottom>
      <diagonal/>
    </border>
    <border>
      <left/>
      <right/>
      <top/>
      <bottom style="thin">
        <color indexed="8"/>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12">
    <xf numFmtId="0" fontId="0" fillId="0" borderId="0"/>
    <xf numFmtId="164" fontId="7" fillId="0" borderId="0" applyFont="0" applyFill="0" applyBorder="0" applyAlignment="0" applyProtection="0"/>
    <xf numFmtId="9" fontId="7" fillId="0" borderId="0" applyFont="0" applyFill="0" applyBorder="0" applyAlignment="0" applyProtection="0"/>
    <xf numFmtId="0" fontId="26" fillId="0" borderId="0"/>
    <xf numFmtId="0" fontId="26" fillId="0" borderId="0"/>
    <xf numFmtId="0" fontId="38" fillId="0" borderId="0"/>
    <xf numFmtId="0" fontId="26" fillId="0" borderId="0"/>
    <xf numFmtId="0" fontId="51" fillId="0" borderId="0"/>
    <xf numFmtId="0" fontId="52" fillId="0" borderId="16"/>
    <xf numFmtId="0" fontId="53" fillId="0" borderId="0"/>
    <xf numFmtId="0" fontId="26" fillId="0" borderId="0"/>
    <xf numFmtId="0" fontId="26" fillId="0" borderId="0"/>
  </cellStyleXfs>
  <cellXfs count="948">
    <xf numFmtId="0" fontId="0" fillId="0" borderId="0" xfId="0"/>
    <xf numFmtId="0" fontId="2" fillId="0" borderId="0" xfId="0" applyFont="1"/>
    <xf numFmtId="0" fontId="3" fillId="0" borderId="0" xfId="0" applyFont="1"/>
    <xf numFmtId="0" fontId="2" fillId="0" borderId="1" xfId="0" applyFont="1" applyBorder="1"/>
    <xf numFmtId="0" fontId="3" fillId="0" borderId="1" xfId="0" applyFont="1" applyBorder="1"/>
    <xf numFmtId="4" fontId="6" fillId="0" borderId="0" xfId="0" applyNumberFormat="1" applyFont="1" applyFill="1" applyBorder="1" applyAlignment="1">
      <alignment horizontal="left" vertical="top" wrapText="1"/>
    </xf>
    <xf numFmtId="0" fontId="6" fillId="0" borderId="0" xfId="0" applyFont="1" applyBorder="1" applyAlignment="1">
      <alignment vertical="top" wrapText="1"/>
    </xf>
    <xf numFmtId="4" fontId="6" fillId="0" borderId="0" xfId="0" applyNumberFormat="1" applyFont="1" applyFill="1" applyAlignment="1">
      <alignment vertical="top" wrapText="1"/>
    </xf>
    <xf numFmtId="165" fontId="2" fillId="0" borderId="0" xfId="0" applyNumberFormat="1" applyFont="1"/>
    <xf numFmtId="165" fontId="3" fillId="0" borderId="1" xfId="0" applyNumberFormat="1" applyFont="1" applyBorder="1"/>
    <xf numFmtId="0" fontId="3" fillId="2" borderId="0" xfId="0" applyFont="1" applyFill="1" applyAlignment="1">
      <alignment horizontal="left" vertical="top" wrapText="1"/>
    </xf>
    <xf numFmtId="0" fontId="2"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49" fontId="6" fillId="0" borderId="0" xfId="0" applyNumberFormat="1" applyFont="1" applyFill="1" applyBorder="1" applyAlignment="1">
      <alignment horizontal="left" vertical="top" wrapText="1"/>
    </xf>
    <xf numFmtId="0" fontId="6" fillId="0" borderId="0" xfId="0" applyFont="1" applyAlignment="1">
      <alignment horizontal="left" vertical="top" wrapText="1"/>
    </xf>
    <xf numFmtId="0" fontId="8" fillId="0" borderId="0" xfId="0" applyFont="1" applyBorder="1" applyAlignment="1">
      <alignment vertical="top" wrapText="1"/>
    </xf>
    <xf numFmtId="0" fontId="13" fillId="0" borderId="0" xfId="0" applyFont="1" applyFill="1" applyAlignment="1">
      <alignment vertical="center"/>
    </xf>
    <xf numFmtId="0" fontId="14" fillId="0" borderId="0" xfId="0" applyFont="1" applyFill="1" applyAlignment="1">
      <alignment vertical="center"/>
    </xf>
    <xf numFmtId="49" fontId="15" fillId="0" borderId="0" xfId="0" applyNumberFormat="1" applyFont="1" applyFill="1" applyBorder="1" applyAlignment="1" applyProtection="1">
      <alignment horizontal="left" vertical="center"/>
      <protection locked="0"/>
    </xf>
    <xf numFmtId="0" fontId="16" fillId="0" borderId="0" xfId="0" applyFont="1" applyFill="1" applyAlignment="1">
      <alignment vertical="center"/>
    </xf>
    <xf numFmtId="0" fontId="17" fillId="0" borderId="0" xfId="0" applyFont="1" applyFill="1" applyAlignment="1">
      <alignment vertical="center"/>
    </xf>
    <xf numFmtId="49" fontId="17" fillId="0" borderId="0" xfId="0" applyNumberFormat="1"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17" fillId="0" borderId="0" xfId="0" applyFont="1" applyFill="1" applyAlignment="1" applyProtection="1">
      <alignment horizontal="left" vertical="center"/>
      <protection locked="0"/>
    </xf>
    <xf numFmtId="166" fontId="17" fillId="0" borderId="0" xfId="0" applyNumberFormat="1" applyFont="1" applyFill="1" applyAlignment="1" applyProtection="1">
      <alignment vertical="center"/>
      <protection locked="0"/>
    </xf>
    <xf numFmtId="167" fontId="17" fillId="0" borderId="0" xfId="0" applyNumberFormat="1" applyFont="1" applyFill="1" applyAlignment="1" applyProtection="1">
      <alignmen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pplyProtection="1">
      <alignment horizontal="left" vertical="center"/>
      <protection locked="0"/>
    </xf>
    <xf numFmtId="0" fontId="16" fillId="0" borderId="0" xfId="0" applyFont="1" applyFill="1" applyAlignment="1" applyProtection="1">
      <alignment vertical="center" wrapText="1"/>
      <protection locked="0"/>
    </xf>
    <xf numFmtId="0" fontId="16" fillId="0" borderId="0" xfId="0" applyFont="1" applyFill="1" applyAlignment="1" applyProtection="1">
      <alignment horizontal="left" vertical="center"/>
      <protection locked="0"/>
    </xf>
    <xf numFmtId="166" fontId="16" fillId="0" borderId="0" xfId="0" applyNumberFormat="1" applyFont="1" applyFill="1" applyAlignment="1" applyProtection="1">
      <alignment vertical="center"/>
      <protection locked="0"/>
    </xf>
    <xf numFmtId="167" fontId="16" fillId="0" borderId="0" xfId="0" applyNumberFormat="1" applyFont="1" applyFill="1" applyAlignment="1">
      <alignment horizontal="right" vertical="center"/>
    </xf>
    <xf numFmtId="167" fontId="16" fillId="0" borderId="0" xfId="0" applyNumberFormat="1" applyFont="1" applyFill="1" applyAlignment="1" applyProtection="1">
      <alignment vertical="center"/>
      <protection locked="0"/>
    </xf>
    <xf numFmtId="0" fontId="17" fillId="0" borderId="2" xfId="0" applyFont="1" applyFill="1" applyBorder="1" applyAlignment="1">
      <alignment vertical="center"/>
    </xf>
    <xf numFmtId="0" fontId="17" fillId="0" borderId="2" xfId="0" applyFont="1" applyFill="1" applyBorder="1" applyAlignment="1" applyProtection="1">
      <alignment vertical="center" wrapText="1"/>
      <protection locked="0"/>
    </xf>
    <xf numFmtId="0" fontId="17" fillId="0" borderId="2" xfId="0" applyFont="1" applyFill="1" applyBorder="1" applyAlignment="1" applyProtection="1">
      <alignment horizontal="left" vertical="center"/>
      <protection locked="0"/>
    </xf>
    <xf numFmtId="166" fontId="17" fillId="0" borderId="2" xfId="0" applyNumberFormat="1" applyFont="1" applyFill="1" applyBorder="1" applyAlignment="1" applyProtection="1">
      <alignment vertical="center"/>
      <protection locked="0"/>
    </xf>
    <xf numFmtId="167" fontId="16" fillId="0" borderId="1" xfId="0" applyNumberFormat="1" applyFont="1" applyFill="1" applyBorder="1" applyAlignment="1">
      <alignment horizontal="right" vertical="center"/>
    </xf>
    <xf numFmtId="167" fontId="16" fillId="0" borderId="1" xfId="0" applyNumberFormat="1" applyFont="1" applyFill="1" applyBorder="1" applyAlignment="1" applyProtection="1">
      <alignment vertical="center"/>
      <protection locked="0"/>
    </xf>
    <xf numFmtId="49" fontId="16" fillId="0" borderId="3" xfId="0" applyNumberFormat="1" applyFont="1" applyFill="1" applyBorder="1" applyAlignment="1" applyProtection="1">
      <alignment vertical="center"/>
      <protection locked="0"/>
    </xf>
    <xf numFmtId="0" fontId="16" fillId="0" borderId="3" xfId="0" applyFont="1" applyFill="1" applyBorder="1" applyAlignment="1">
      <alignment vertical="center"/>
    </xf>
    <xf numFmtId="167" fontId="14" fillId="0" borderId="0" xfId="0" applyNumberFormat="1" applyFont="1" applyFill="1" applyAlignment="1" applyProtection="1">
      <alignment vertical="center"/>
      <protection locked="0"/>
    </xf>
    <xf numFmtId="167" fontId="11" fillId="0" borderId="0" xfId="0" applyNumberFormat="1" applyFont="1" applyFill="1" applyAlignment="1" applyProtection="1">
      <alignment vertical="center"/>
      <protection locked="0"/>
    </xf>
    <xf numFmtId="167" fontId="14" fillId="0" borderId="0" xfId="0" applyNumberFormat="1" applyFont="1" applyFill="1" applyAlignment="1">
      <alignment vertical="center"/>
    </xf>
    <xf numFmtId="167" fontId="14" fillId="0" borderId="0" xfId="0" applyNumberFormat="1" applyFont="1" applyFill="1" applyBorder="1" applyAlignment="1">
      <alignment vertical="center"/>
    </xf>
    <xf numFmtId="49" fontId="11" fillId="0" borderId="0" xfId="0" applyNumberFormat="1" applyFont="1" applyFill="1" applyAlignment="1" applyProtection="1">
      <alignment vertical="center"/>
      <protection locked="0"/>
    </xf>
    <xf numFmtId="0" fontId="11" fillId="0" borderId="0" xfId="0" applyFont="1" applyFill="1" applyAlignment="1">
      <alignment vertical="center"/>
    </xf>
    <xf numFmtId="0" fontId="11" fillId="0" borderId="0" xfId="0" applyFont="1" applyFill="1" applyAlignment="1" applyProtection="1">
      <alignment vertical="center" wrapText="1"/>
      <protection locked="0"/>
    </xf>
    <xf numFmtId="0" fontId="11" fillId="0" borderId="0" xfId="0" applyFont="1" applyFill="1" applyAlignment="1" applyProtection="1">
      <alignment horizontal="left" vertical="center"/>
      <protection locked="0"/>
    </xf>
    <xf numFmtId="166" fontId="11" fillId="0" borderId="0" xfId="0" applyNumberFormat="1" applyFont="1" applyFill="1" applyAlignment="1" applyProtection="1">
      <alignment vertical="center"/>
      <protection locked="0"/>
    </xf>
    <xf numFmtId="167" fontId="11" fillId="0" borderId="0" xfId="0" applyNumberFormat="1" applyFont="1" applyFill="1" applyAlignment="1">
      <alignment horizontal="right" vertical="center"/>
    </xf>
    <xf numFmtId="167" fontId="19" fillId="0" borderId="0" xfId="0" applyNumberFormat="1" applyFont="1" applyFill="1" applyAlignment="1" applyProtection="1">
      <alignment horizontal="center" vertical="center"/>
      <protection locked="0"/>
    </xf>
    <xf numFmtId="0" fontId="16" fillId="0" borderId="4" xfId="0" applyFont="1" applyFill="1" applyBorder="1" applyAlignment="1">
      <alignment vertical="center"/>
    </xf>
    <xf numFmtId="0" fontId="16" fillId="0" borderId="4" xfId="0" applyFont="1" applyFill="1" applyBorder="1" applyAlignment="1" applyProtection="1">
      <alignment vertical="center" wrapText="1"/>
      <protection locked="0"/>
    </xf>
    <xf numFmtId="0" fontId="16" fillId="0" borderId="4" xfId="0" applyFont="1" applyFill="1" applyBorder="1" applyAlignment="1" applyProtection="1">
      <alignment horizontal="left" vertical="center"/>
      <protection locked="0"/>
    </xf>
    <xf numFmtId="166" fontId="16" fillId="0" borderId="4" xfId="0" applyNumberFormat="1" applyFont="1" applyFill="1" applyBorder="1" applyAlignment="1" applyProtection="1">
      <alignment vertical="center"/>
      <protection locked="0"/>
    </xf>
    <xf numFmtId="167" fontId="16" fillId="0" borderId="4" xfId="0" applyNumberFormat="1" applyFont="1" applyFill="1" applyBorder="1" applyAlignment="1">
      <alignment horizontal="right" vertical="center"/>
    </xf>
    <xf numFmtId="167" fontId="16" fillId="0" borderId="4" xfId="0" applyNumberFormat="1" applyFont="1" applyFill="1" applyBorder="1" applyAlignment="1" applyProtection="1">
      <alignment vertical="center"/>
      <protection locked="0"/>
    </xf>
    <xf numFmtId="49" fontId="16" fillId="0" borderId="4" xfId="0" applyNumberFormat="1" applyFont="1" applyFill="1" applyBorder="1" applyAlignment="1" applyProtection="1">
      <alignment vertical="center"/>
      <protection locked="0"/>
    </xf>
    <xf numFmtId="49" fontId="17" fillId="0" borderId="0" xfId="0" quotePrefix="1" applyNumberFormat="1" applyFont="1" applyFill="1" applyAlignment="1" applyProtection="1">
      <alignment vertical="center"/>
      <protection locked="0"/>
    </xf>
    <xf numFmtId="49" fontId="6" fillId="0" borderId="5"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horizontal="left"/>
      <protection locked="0"/>
    </xf>
    <xf numFmtId="166" fontId="6" fillId="0" borderId="5" xfId="0" applyNumberFormat="1" applyFont="1" applyFill="1" applyBorder="1" applyAlignment="1" applyProtection="1">
      <protection locked="0"/>
    </xf>
    <xf numFmtId="167" fontId="6" fillId="0" borderId="5" xfId="0" applyNumberFormat="1" applyFont="1" applyFill="1" applyBorder="1" applyAlignment="1"/>
    <xf numFmtId="167" fontId="6" fillId="0" borderId="5" xfId="0" applyNumberFormat="1" applyFont="1" applyFill="1" applyBorder="1" applyAlignment="1" applyProtection="1">
      <protection locked="0"/>
    </xf>
    <xf numFmtId="0" fontId="11" fillId="0" borderId="5" xfId="0" applyFont="1" applyFill="1" applyBorder="1" applyAlignment="1" applyProtection="1">
      <alignment horizontal="left" vertical="center"/>
      <protection locked="0"/>
    </xf>
    <xf numFmtId="166" fontId="11" fillId="0" borderId="5" xfId="0" applyNumberFormat="1" applyFont="1" applyFill="1" applyBorder="1" applyAlignment="1" applyProtection="1">
      <alignment vertical="center"/>
      <protection locked="0"/>
    </xf>
    <xf numFmtId="167" fontId="11" fillId="0" borderId="5"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left" vertical="center"/>
      <protection locked="0"/>
    </xf>
    <xf numFmtId="166" fontId="6" fillId="0" borderId="0" xfId="0" applyNumberFormat="1" applyFont="1" applyFill="1" applyBorder="1" applyAlignment="1" applyProtection="1">
      <alignment vertical="center"/>
      <protection locked="0"/>
    </xf>
    <xf numFmtId="167" fontId="6" fillId="0" borderId="0" xfId="0" applyNumberFormat="1" applyFont="1" applyFill="1" applyBorder="1" applyAlignment="1">
      <alignment vertical="center"/>
    </xf>
    <xf numFmtId="167" fontId="6" fillId="0" borderId="0" xfId="0" applyNumberFormat="1" applyFont="1" applyFill="1" applyBorder="1" applyAlignment="1" applyProtection="1">
      <alignment vertical="center"/>
      <protection locked="0"/>
    </xf>
    <xf numFmtId="49" fontId="6" fillId="0" borderId="5" xfId="0" applyNumberFormat="1" applyFont="1" applyFill="1" applyBorder="1" applyAlignment="1" applyProtection="1">
      <alignment horizontal="left" vertical="top" wrapText="1"/>
      <protection locked="0"/>
    </xf>
    <xf numFmtId="0" fontId="6" fillId="0" borderId="5" xfId="0" applyFont="1" applyFill="1" applyBorder="1" applyAlignment="1" applyProtection="1">
      <alignment horizontal="left" wrapText="1"/>
      <protection locked="0"/>
    </xf>
    <xf numFmtId="166" fontId="6" fillId="0" borderId="5" xfId="0" applyNumberFormat="1" applyFont="1" applyFill="1" applyBorder="1" applyAlignment="1" applyProtection="1">
      <alignment horizontal="right" wrapText="1"/>
      <protection locked="0"/>
    </xf>
    <xf numFmtId="167" fontId="6" fillId="0" borderId="5" xfId="0" applyNumberFormat="1" applyFont="1" applyFill="1" applyBorder="1" applyAlignment="1">
      <alignment horizontal="right" wrapText="1"/>
    </xf>
    <xf numFmtId="167" fontId="6" fillId="0" borderId="5" xfId="0" applyNumberFormat="1" applyFont="1" applyFill="1" applyBorder="1" applyAlignment="1" applyProtection="1">
      <alignment horizontal="right" wrapText="1"/>
      <protection locked="0"/>
    </xf>
    <xf numFmtId="49" fontId="6" fillId="0" borderId="9" xfId="0" applyNumberFormat="1" applyFont="1" applyFill="1" applyBorder="1" applyAlignment="1" applyProtection="1">
      <alignment horizontal="left" vertical="top" wrapText="1"/>
      <protection locked="0"/>
    </xf>
    <xf numFmtId="0" fontId="11" fillId="0" borderId="5" xfId="0" applyFont="1" applyFill="1" applyBorder="1" applyAlignment="1" applyProtection="1">
      <alignment horizontal="left"/>
      <protection locked="0"/>
    </xf>
    <xf numFmtId="166" fontId="11" fillId="0" borderId="5" xfId="0" applyNumberFormat="1" applyFont="1" applyFill="1" applyBorder="1" applyAlignment="1" applyProtection="1">
      <protection locked="0"/>
    </xf>
    <xf numFmtId="167" fontId="11" fillId="0" borderId="5" xfId="0" applyNumberFormat="1" applyFont="1" applyFill="1" applyBorder="1" applyAlignment="1" applyProtection="1">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protection locked="0"/>
    </xf>
    <xf numFmtId="166" fontId="11" fillId="0" borderId="0" xfId="0" applyNumberFormat="1" applyFont="1" applyFill="1" applyBorder="1" applyAlignment="1" applyProtection="1">
      <alignment vertical="center"/>
      <protection locked="0"/>
    </xf>
    <xf numFmtId="167" fontId="11" fillId="0" borderId="0" xfId="0" applyNumberFormat="1" applyFont="1" applyFill="1" applyBorder="1" applyAlignment="1" applyProtection="1">
      <alignment vertical="center"/>
      <protection locked="0"/>
    </xf>
    <xf numFmtId="166" fontId="11" fillId="0" borderId="0" xfId="0" applyNumberFormat="1" applyFont="1" applyFill="1" applyBorder="1" applyAlignment="1" applyProtection="1">
      <protection locked="0"/>
    </xf>
    <xf numFmtId="167" fontId="11" fillId="0" borderId="0" xfId="0" applyNumberFormat="1" applyFont="1" applyFill="1" applyBorder="1" applyAlignment="1" applyProtection="1">
      <protection locked="0"/>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protection locked="0"/>
    </xf>
    <xf numFmtId="167" fontId="11" fillId="0" borderId="5" xfId="0" applyNumberFormat="1" applyFont="1" applyFill="1" applyBorder="1" applyAlignment="1" applyProtection="1">
      <alignment horizontal="center" vertical="center"/>
      <protection locked="0"/>
    </xf>
    <xf numFmtId="49" fontId="6" fillId="0" borderId="5" xfId="0" applyNumberFormat="1" applyFont="1" applyFill="1" applyBorder="1" applyAlignment="1" applyProtection="1">
      <alignment horizontal="center" vertical="top"/>
      <protection locked="0"/>
    </xf>
    <xf numFmtId="49" fontId="6" fillId="0" borderId="0" xfId="0" applyNumberFormat="1" applyFont="1" applyFill="1" applyBorder="1" applyAlignment="1" applyProtection="1">
      <alignment horizontal="right" vertical="center"/>
      <protection locked="0"/>
    </xf>
    <xf numFmtId="49" fontId="17" fillId="0" borderId="0" xfId="0" applyNumberFormat="1" applyFont="1" applyFill="1" applyAlignment="1" applyProtection="1">
      <alignment horizontal="left" vertical="center"/>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protection locked="0"/>
    </xf>
    <xf numFmtId="166" fontId="6" fillId="0" borderId="0" xfId="0" applyNumberFormat="1" applyFont="1" applyFill="1" applyBorder="1" applyAlignment="1" applyProtection="1">
      <protection locked="0"/>
    </xf>
    <xf numFmtId="167" fontId="6" fillId="0" borderId="0" xfId="0" applyNumberFormat="1" applyFont="1" applyFill="1" applyBorder="1" applyAlignment="1"/>
    <xf numFmtId="167" fontId="6" fillId="0" borderId="0" xfId="0" applyNumberFormat="1" applyFont="1" applyFill="1" applyBorder="1" applyAlignment="1" applyProtection="1">
      <protection locked="0"/>
    </xf>
    <xf numFmtId="49" fontId="6" fillId="0" borderId="9" xfId="0" applyNumberFormat="1" applyFont="1" applyFill="1" applyBorder="1" applyAlignment="1" applyProtection="1">
      <alignment horizontal="center" vertical="top"/>
      <protection locked="0"/>
    </xf>
    <xf numFmtId="0" fontId="6" fillId="0" borderId="9" xfId="0" applyFont="1" applyFill="1" applyBorder="1" applyAlignment="1" applyProtection="1">
      <alignment horizontal="left"/>
      <protection locked="0"/>
    </xf>
    <xf numFmtId="166" fontId="6" fillId="0" borderId="9" xfId="0" applyNumberFormat="1" applyFont="1" applyFill="1" applyBorder="1" applyAlignment="1" applyProtection="1">
      <protection locked="0"/>
    </xf>
    <xf numFmtId="167" fontId="6" fillId="0" borderId="9" xfId="0" applyNumberFormat="1" applyFont="1" applyFill="1" applyBorder="1" applyAlignment="1"/>
    <xf numFmtId="167" fontId="6" fillId="0" borderId="9" xfId="0" applyNumberFormat="1" applyFont="1" applyFill="1" applyBorder="1" applyAlignment="1" applyProtection="1">
      <protection locked="0"/>
    </xf>
    <xf numFmtId="0" fontId="14" fillId="0" borderId="5" xfId="0" applyFont="1" applyFill="1" applyBorder="1" applyAlignment="1">
      <alignment vertical="center"/>
    </xf>
    <xf numFmtId="49" fontId="11" fillId="0" borderId="5" xfId="0" applyNumberFormat="1" applyFont="1" applyFill="1" applyBorder="1" applyAlignment="1" applyProtection="1">
      <alignment horizontal="left"/>
      <protection locked="0"/>
    </xf>
    <xf numFmtId="49" fontId="6" fillId="0" borderId="0" xfId="0" applyNumberFormat="1" applyFont="1" applyFill="1" applyBorder="1" applyAlignment="1" applyProtection="1">
      <alignment horizontal="center" vertical="top"/>
      <protection locked="0"/>
    </xf>
    <xf numFmtId="49" fontId="17" fillId="0" borderId="0" xfId="0" quotePrefix="1" applyNumberFormat="1" applyFont="1" applyFill="1" applyAlignment="1" applyProtection="1">
      <alignment horizontal="left" vertical="center"/>
      <protection locked="0"/>
    </xf>
    <xf numFmtId="49" fontId="16" fillId="0" borderId="0" xfId="0" quotePrefix="1" applyNumberFormat="1" applyFont="1" applyFill="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166" fontId="6" fillId="0" borderId="5" xfId="0" applyNumberFormat="1" applyFont="1" applyFill="1" applyBorder="1" applyAlignment="1" applyProtection="1">
      <alignment vertical="center"/>
      <protection locked="0"/>
    </xf>
    <xf numFmtId="167" fontId="6" fillId="0" borderId="5" xfId="0" applyNumberFormat="1" applyFont="1" applyFill="1" applyBorder="1" applyAlignment="1">
      <alignment vertical="center"/>
    </xf>
    <xf numFmtId="167" fontId="6" fillId="0" borderId="5" xfId="0" applyNumberFormat="1" applyFont="1" applyFill="1" applyBorder="1" applyAlignment="1" applyProtection="1">
      <alignment vertical="center"/>
      <protection locked="0"/>
    </xf>
    <xf numFmtId="167" fontId="11"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vertical="top"/>
      <protection locked="0"/>
    </xf>
    <xf numFmtId="0" fontId="14" fillId="0" borderId="0" xfId="0" applyFont="1" applyFill="1" applyAlignment="1">
      <alignment vertical="top"/>
    </xf>
    <xf numFmtId="167" fontId="2" fillId="0" borderId="0" xfId="0" applyNumberFormat="1" applyFont="1" applyFill="1" applyBorder="1" applyAlignment="1" applyProtection="1">
      <alignment vertical="center"/>
      <protection locked="0"/>
    </xf>
    <xf numFmtId="0" fontId="20" fillId="0" borderId="0" xfId="0" applyFont="1" applyFill="1" applyAlignment="1">
      <alignment vertical="center"/>
    </xf>
    <xf numFmtId="49" fontId="11" fillId="0" borderId="6" xfId="0" applyNumberFormat="1" applyFont="1" applyFill="1" applyBorder="1" applyAlignment="1" applyProtection="1">
      <alignment horizontal="left" vertical="center"/>
      <protection locked="0"/>
    </xf>
    <xf numFmtId="49" fontId="11" fillId="0" borderId="7" xfId="0" applyNumberFormat="1" applyFont="1" applyFill="1" applyBorder="1" applyAlignment="1" applyProtection="1">
      <alignment horizontal="left" vertical="center"/>
      <protection locked="0"/>
    </xf>
    <xf numFmtId="49" fontId="11" fillId="0" borderId="8" xfId="0" applyNumberFormat="1" applyFont="1" applyFill="1" applyBorder="1" applyAlignment="1" applyProtection="1">
      <alignment horizontal="left" vertical="center"/>
      <protection locked="0"/>
    </xf>
    <xf numFmtId="165" fontId="14" fillId="0" borderId="0" xfId="0" applyNumberFormat="1" applyFont="1" applyFill="1" applyAlignment="1">
      <alignment vertical="center"/>
    </xf>
    <xf numFmtId="0" fontId="14" fillId="0" borderId="0" xfId="0" applyFont="1" applyFill="1" applyBorder="1" applyAlignment="1">
      <alignment vertical="center"/>
    </xf>
    <xf numFmtId="165" fontId="14" fillId="0" borderId="0" xfId="0" applyNumberFormat="1" applyFont="1" applyFill="1" applyBorder="1" applyAlignment="1">
      <alignment vertical="center"/>
    </xf>
    <xf numFmtId="165" fontId="11" fillId="0" borderId="0"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horizontal="left" vertical="center"/>
      <protection locked="0"/>
    </xf>
    <xf numFmtId="49" fontId="13" fillId="0" borderId="0" xfId="0" applyNumberFormat="1" applyFont="1" applyFill="1" applyAlignment="1" applyProtection="1">
      <alignment vertical="center"/>
      <protection locked="0"/>
    </xf>
    <xf numFmtId="0" fontId="6" fillId="0" borderId="0" xfId="0" applyFont="1" applyFill="1" applyAlignment="1" applyProtection="1">
      <alignment vertical="center" wrapText="1"/>
      <protection locked="0"/>
    </xf>
    <xf numFmtId="0" fontId="13" fillId="0" borderId="0" xfId="0" applyFont="1" applyFill="1" applyAlignment="1" applyProtection="1">
      <alignment horizontal="left" vertical="center"/>
      <protection locked="0"/>
    </xf>
    <xf numFmtId="166" fontId="13" fillId="0" borderId="0" xfId="0" applyNumberFormat="1" applyFont="1" applyFill="1" applyAlignment="1" applyProtection="1">
      <alignment vertical="center"/>
      <protection locked="0"/>
    </xf>
    <xf numFmtId="167" fontId="13" fillId="0" borderId="0" xfId="0" applyNumberFormat="1" applyFont="1" applyFill="1" applyAlignment="1" applyProtection="1">
      <alignment vertical="center"/>
      <protection locked="0"/>
    </xf>
    <xf numFmtId="49" fontId="11" fillId="0" borderId="0" xfId="0" applyNumberFormat="1" applyFont="1" applyFill="1" applyAlignment="1" applyProtection="1">
      <alignment horizontal="left" vertical="center"/>
      <protection locked="0"/>
    </xf>
    <xf numFmtId="49" fontId="13" fillId="0" borderId="2" xfId="0" applyNumberFormat="1" applyFont="1" applyFill="1" applyBorder="1" applyAlignment="1" applyProtection="1">
      <alignment vertical="center"/>
      <protection locked="0"/>
    </xf>
    <xf numFmtId="0" fontId="13" fillId="0" borderId="2" xfId="0" applyFont="1" applyFill="1" applyBorder="1" applyAlignment="1">
      <alignment vertical="center"/>
    </xf>
    <xf numFmtId="0" fontId="6" fillId="0" borderId="2" xfId="0" applyFont="1" applyFill="1" applyBorder="1" applyAlignment="1" applyProtection="1">
      <alignment vertical="center" wrapText="1"/>
      <protection locked="0"/>
    </xf>
    <xf numFmtId="0" fontId="13" fillId="0" borderId="2" xfId="0" applyFont="1" applyFill="1" applyBorder="1" applyAlignment="1" applyProtection="1">
      <alignment horizontal="left" vertical="center"/>
      <protection locked="0"/>
    </xf>
    <xf numFmtId="166" fontId="13" fillId="0" borderId="2" xfId="0" applyNumberFormat="1" applyFont="1" applyFill="1" applyBorder="1" applyAlignment="1" applyProtection="1">
      <alignment vertical="center"/>
      <protection locked="0"/>
    </xf>
    <xf numFmtId="167" fontId="13" fillId="0" borderId="2" xfId="0" applyNumberFormat="1" applyFont="1" applyFill="1" applyBorder="1" applyAlignment="1" applyProtection="1">
      <alignment vertical="center"/>
      <protection locked="0"/>
    </xf>
    <xf numFmtId="167" fontId="13" fillId="0" borderId="2" xfId="0" applyNumberFormat="1" applyFont="1" applyFill="1" applyBorder="1" applyAlignment="1">
      <alignment vertical="center"/>
    </xf>
    <xf numFmtId="49" fontId="6" fillId="0" borderId="9"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49" fontId="22" fillId="0" borderId="1" xfId="0" applyNumberFormat="1" applyFont="1" applyBorder="1" applyAlignment="1">
      <alignment horizontal="left" vertical="top" wrapText="1"/>
    </xf>
    <xf numFmtId="49" fontId="23" fillId="0" borderId="0" xfId="0" applyNumberFormat="1" applyFont="1" applyBorder="1" applyAlignment="1">
      <alignment horizontal="left" vertical="top" wrapText="1"/>
    </xf>
    <xf numFmtId="4" fontId="23" fillId="0" borderId="0" xfId="0" applyNumberFormat="1" applyFont="1" applyFill="1" applyBorder="1" applyAlignment="1">
      <alignment horizontal="right"/>
    </xf>
    <xf numFmtId="0" fontId="26" fillId="0" borderId="0" xfId="0" applyFont="1"/>
    <xf numFmtId="0" fontId="23" fillId="0" borderId="0" xfId="0" applyFont="1" applyAlignment="1">
      <alignment horizontal="left" vertical="top" wrapText="1"/>
    </xf>
    <xf numFmtId="0" fontId="26" fillId="0" borderId="0" xfId="0" applyFont="1" applyAlignment="1">
      <alignment horizontal="left" vertical="top" wrapText="1"/>
    </xf>
    <xf numFmtId="0" fontId="23"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4" fontId="26" fillId="0" borderId="0" xfId="0" applyNumberFormat="1" applyFont="1" applyAlignment="1">
      <alignment wrapText="1"/>
    </xf>
    <xf numFmtId="0" fontId="26" fillId="0" borderId="0" xfId="0" quotePrefix="1" applyFont="1" applyAlignment="1">
      <alignment vertical="top" wrapText="1"/>
    </xf>
    <xf numFmtId="0" fontId="27" fillId="0" borderId="0" xfId="0" quotePrefix="1" applyFont="1" applyAlignment="1">
      <alignment vertical="top" wrapText="1"/>
    </xf>
    <xf numFmtId="0" fontId="26" fillId="0" borderId="1" xfId="0" quotePrefix="1" applyFont="1" applyBorder="1" applyAlignment="1">
      <alignment vertical="top" wrapText="1"/>
    </xf>
    <xf numFmtId="0" fontId="26" fillId="0" borderId="0" xfId="0" applyFont="1" applyBorder="1"/>
    <xf numFmtId="0" fontId="26" fillId="0" borderId="0" xfId="0" quotePrefix="1" applyFont="1" applyBorder="1" applyAlignment="1">
      <alignment vertical="top" wrapText="1"/>
    </xf>
    <xf numFmtId="0" fontId="26" fillId="0" borderId="0" xfId="3" applyFont="1" applyAlignment="1">
      <alignment vertical="top" wrapText="1"/>
    </xf>
    <xf numFmtId="0" fontId="26" fillId="0" borderId="0" xfId="0" applyFont="1" applyAlignment="1">
      <alignment horizontal="center" vertical="top" wrapText="1"/>
    </xf>
    <xf numFmtId="0" fontId="26" fillId="0" borderId="0"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horizontal="center" vertical="top" wrapText="1"/>
    </xf>
    <xf numFmtId="0" fontId="26" fillId="0" borderId="1" xfId="0" applyFont="1" applyBorder="1" applyAlignment="1">
      <alignment vertical="top" wrapText="1"/>
    </xf>
    <xf numFmtId="0" fontId="27" fillId="0" borderId="0" xfId="0" applyFont="1" applyFill="1" applyAlignment="1">
      <alignment vertical="top" wrapText="1"/>
    </xf>
    <xf numFmtId="0" fontId="0" fillId="0" borderId="0" xfId="0" applyFont="1" applyFill="1" applyAlignment="1">
      <alignment vertical="top" wrapText="1"/>
    </xf>
    <xf numFmtId="0" fontId="32" fillId="0" borderId="0" xfId="0" applyFont="1" applyFill="1" applyAlignment="1">
      <alignment vertical="top" wrapText="1"/>
    </xf>
    <xf numFmtId="0" fontId="26" fillId="0" borderId="0" xfId="0" quotePrefix="1" applyFont="1" applyAlignment="1">
      <alignment horizontal="right" vertical="top" wrapText="1"/>
    </xf>
    <xf numFmtId="0" fontId="26" fillId="0" borderId="0" xfId="0" applyFont="1" applyAlignment="1">
      <alignment wrapText="1"/>
    </xf>
    <xf numFmtId="4" fontId="26" fillId="0" borderId="0" xfId="0" applyNumberFormat="1" applyFont="1" applyAlignment="1">
      <alignment vertical="top" wrapText="1"/>
    </xf>
    <xf numFmtId="49" fontId="26" fillId="0" borderId="0" xfId="0" applyNumberFormat="1" applyFont="1" applyAlignment="1" applyProtection="1">
      <alignment horizontal="right" vertical="top" wrapText="1"/>
    </xf>
    <xf numFmtId="0" fontId="26" fillId="0" borderId="0" xfId="0" applyFont="1" applyBorder="1" applyAlignment="1">
      <alignment horizontal="left" vertical="top" wrapText="1"/>
    </xf>
    <xf numFmtId="1" fontId="26" fillId="0" borderId="0" xfId="0" applyNumberFormat="1" applyFont="1" applyAlignment="1" applyProtection="1">
      <alignment wrapText="1"/>
    </xf>
    <xf numFmtId="4" fontId="26" fillId="0" borderId="0" xfId="0" applyNumberFormat="1" applyFont="1" applyFill="1" applyAlignment="1" applyProtection="1">
      <alignment horizontal="right" wrapText="1"/>
      <protection locked="0"/>
    </xf>
    <xf numFmtId="49" fontId="26" fillId="0" borderId="0" xfId="0" applyNumberFormat="1" applyFont="1" applyAlignment="1">
      <alignment horizontal="right" vertical="top" wrapText="1"/>
    </xf>
    <xf numFmtId="49" fontId="26" fillId="0" borderId="0" xfId="0" applyNumberFormat="1" applyFont="1" applyAlignment="1">
      <alignment vertical="top" wrapText="1"/>
    </xf>
    <xf numFmtId="0" fontId="26" fillId="0" borderId="0" xfId="0" applyFont="1" applyFill="1" applyAlignment="1">
      <alignment vertical="top" wrapText="1"/>
    </xf>
    <xf numFmtId="3" fontId="26" fillId="0" borderId="0" xfId="0" applyNumberFormat="1" applyFont="1" applyFill="1" applyAlignment="1">
      <alignment horizontal="right"/>
    </xf>
    <xf numFmtId="0" fontId="26" fillId="0" borderId="0" xfId="0" applyFont="1" applyFill="1"/>
    <xf numFmtId="0" fontId="26" fillId="0" borderId="0" xfId="0" applyFont="1" applyAlignment="1" applyProtection="1">
      <alignment vertical="top" wrapText="1"/>
    </xf>
    <xf numFmtId="1" fontId="26" fillId="0" borderId="0" xfId="0" applyNumberFormat="1" applyFont="1" applyAlignment="1">
      <alignment horizontal="right" vertical="top" wrapText="1"/>
    </xf>
    <xf numFmtId="1" fontId="26" fillId="0" borderId="0" xfId="0" applyNumberFormat="1" applyFont="1" applyAlignment="1">
      <alignment horizontal="left" vertical="top" wrapText="1"/>
    </xf>
    <xf numFmtId="1" fontId="23" fillId="0" borderId="0" xfId="0" applyNumberFormat="1" applyFont="1" applyAlignment="1">
      <alignment horizontal="right" vertical="top" wrapText="1"/>
    </xf>
    <xf numFmtId="1" fontId="23" fillId="0" borderId="0" xfId="0" applyNumberFormat="1" applyFont="1" applyAlignment="1">
      <alignment horizontal="left" vertical="top" wrapText="1"/>
    </xf>
    <xf numFmtId="0" fontId="23" fillId="0" borderId="0" xfId="0" applyFont="1" applyAlignment="1" applyProtection="1">
      <alignment vertical="top" wrapText="1"/>
    </xf>
    <xf numFmtId="0" fontId="26" fillId="0" borderId="0" xfId="0" applyFont="1" applyAlignment="1" applyProtection="1">
      <alignment horizontal="right" vertical="top" wrapText="1"/>
    </xf>
    <xf numFmtId="0" fontId="27" fillId="0" borderId="0" xfId="0" applyFont="1" applyAlignment="1">
      <alignment wrapText="1"/>
    </xf>
    <xf numFmtId="0" fontId="26" fillId="0" borderId="0" xfId="0" quotePrefix="1" applyFont="1" applyAlignment="1" applyProtection="1">
      <alignment vertical="top" wrapText="1"/>
    </xf>
    <xf numFmtId="0" fontId="26" fillId="0" borderId="1" xfId="0" quotePrefix="1" applyFont="1" applyBorder="1" applyAlignment="1" applyProtection="1">
      <alignment vertical="top" wrapText="1"/>
    </xf>
    <xf numFmtId="0" fontId="26" fillId="0" borderId="1" xfId="0" quotePrefix="1" applyFont="1" applyFill="1" applyBorder="1" applyAlignment="1">
      <alignment vertical="top" wrapText="1"/>
    </xf>
    <xf numFmtId="4" fontId="26" fillId="0" borderId="1" xfId="0" applyNumberFormat="1" applyFont="1" applyFill="1" applyBorder="1"/>
    <xf numFmtId="0" fontId="26" fillId="0" borderId="0" xfId="0" applyNumberFormat="1" applyFont="1" applyAlignment="1" applyProtection="1">
      <alignment horizontal="left" vertical="top" wrapText="1"/>
    </xf>
    <xf numFmtId="4" fontId="26" fillId="0" borderId="0" xfId="0" applyNumberFormat="1" applyFont="1" applyBorder="1"/>
    <xf numFmtId="0" fontId="27" fillId="0" borderId="0" xfId="0" applyFont="1" applyFill="1" applyBorder="1" applyAlignment="1">
      <alignment horizontal="left" vertical="top" wrapText="1"/>
    </xf>
    <xf numFmtId="0" fontId="27" fillId="0" borderId="0" xfId="0" applyFont="1" applyAlignment="1">
      <alignment horizontal="right" vertical="top" wrapText="1"/>
    </xf>
    <xf numFmtId="4" fontId="27" fillId="0" borderId="0" xfId="0" applyNumberFormat="1" applyFont="1" applyAlignment="1">
      <alignment wrapText="1"/>
    </xf>
    <xf numFmtId="0" fontId="26" fillId="0" borderId="0" xfId="0" applyNumberFormat="1" applyFont="1" applyBorder="1" applyAlignment="1">
      <alignment horizontal="left" vertical="top" wrapText="1"/>
    </xf>
    <xf numFmtId="4" fontId="26" fillId="0" borderId="0" xfId="0" applyNumberFormat="1" applyFont="1" applyBorder="1" applyAlignment="1">
      <alignment horizontal="right"/>
    </xf>
    <xf numFmtId="0" fontId="26" fillId="0" borderId="0" xfId="3" applyFont="1" applyFill="1" applyAlignment="1">
      <alignment vertical="top" wrapText="1"/>
    </xf>
    <xf numFmtId="0" fontId="28" fillId="0" borderId="0" xfId="0" applyFont="1" applyFill="1" applyBorder="1" applyAlignment="1">
      <alignment horizontal="right" vertical="top" wrapText="1"/>
    </xf>
    <xf numFmtId="0" fontId="3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3" fillId="0" borderId="0" xfId="0" applyFont="1" applyBorder="1" applyAlignment="1">
      <alignment vertical="top" wrapText="1"/>
    </xf>
    <xf numFmtId="49" fontId="23" fillId="0" borderId="0" xfId="0" applyNumberFormat="1" applyFont="1" applyAlignment="1">
      <alignment horizontal="right" vertical="top" wrapText="1"/>
    </xf>
    <xf numFmtId="49" fontId="23" fillId="0" borderId="0" xfId="0" applyNumberFormat="1" applyFont="1" applyAlignment="1">
      <alignment horizontal="left" vertical="top" wrapText="1"/>
    </xf>
    <xf numFmtId="0" fontId="24" fillId="0" borderId="0" xfId="0" applyFont="1" applyAlignment="1">
      <alignment vertical="top" wrapText="1"/>
    </xf>
    <xf numFmtId="0" fontId="26" fillId="0" borderId="0" xfId="0" applyFont="1" applyFill="1" applyBorder="1" applyAlignment="1">
      <alignment horizontal="right" vertical="top"/>
    </xf>
    <xf numFmtId="0" fontId="34" fillId="0" borderId="0" xfId="0" applyNumberFormat="1" applyFont="1" applyFill="1" applyBorder="1" applyAlignment="1">
      <alignment vertical="top" wrapText="1"/>
    </xf>
    <xf numFmtId="0" fontId="26" fillId="0" borderId="0" xfId="0" applyFont="1" applyFill="1" applyBorder="1" applyAlignment="1">
      <alignment horizontal="center"/>
    </xf>
    <xf numFmtId="4" fontId="26" fillId="0" borderId="0" xfId="0" applyNumberFormat="1" applyFont="1" applyFill="1" applyBorder="1" applyAlignment="1">
      <alignment horizontal="right"/>
    </xf>
    <xf numFmtId="0" fontId="35" fillId="0" borderId="0" xfId="0" applyFont="1" applyFill="1" applyBorder="1" applyAlignment="1">
      <alignment horizontal="right" vertical="top"/>
    </xf>
    <xf numFmtId="0" fontId="35" fillId="0" borderId="0" xfId="0" applyNumberFormat="1" applyFont="1" applyFill="1" applyBorder="1" applyAlignment="1">
      <alignment vertical="top" wrapText="1"/>
    </xf>
    <xf numFmtId="0" fontId="35" fillId="0" borderId="0" xfId="0" applyFont="1" applyFill="1" applyBorder="1" applyAlignment="1">
      <alignment horizontal="center"/>
    </xf>
    <xf numFmtId="4" fontId="35" fillId="0" borderId="0" xfId="0" applyNumberFormat="1" applyFont="1" applyFill="1" applyBorder="1" applyAlignment="1">
      <alignment horizontal="right"/>
    </xf>
    <xf numFmtId="0" fontId="36" fillId="0" borderId="0" xfId="0" applyFont="1" applyBorder="1"/>
    <xf numFmtId="0" fontId="26" fillId="0" borderId="0" xfId="0" applyFont="1" applyBorder="1" applyAlignment="1">
      <alignment horizontal="right" vertical="top"/>
    </xf>
    <xf numFmtId="0" fontId="26" fillId="0" borderId="0" xfId="0" applyNumberFormat="1" applyFont="1" applyFill="1" applyBorder="1" applyAlignment="1">
      <alignment vertical="top" wrapText="1"/>
    </xf>
    <xf numFmtId="0" fontId="26" fillId="0" borderId="0" xfId="0" applyFont="1" applyFill="1" applyBorder="1" applyAlignment="1">
      <alignment horizontal="center" wrapText="1"/>
    </xf>
    <xf numFmtId="2" fontId="26" fillId="0" borderId="0" xfId="0" applyNumberFormat="1" applyFont="1" applyBorder="1"/>
    <xf numFmtId="4" fontId="26" fillId="0" borderId="0" xfId="0" applyNumberFormat="1" applyFont="1" applyFill="1" applyBorder="1" applyAlignment="1">
      <alignment horizontal="right" wrapText="1"/>
    </xf>
    <xf numFmtId="1" fontId="26" fillId="0" borderId="0" xfId="0" applyNumberFormat="1" applyFont="1" applyBorder="1" applyAlignment="1">
      <alignment vertical="top" wrapText="1"/>
    </xf>
    <xf numFmtId="1" fontId="26" fillId="0" borderId="0" xfId="0" applyNumberFormat="1" applyFont="1" applyBorder="1" applyAlignment="1">
      <alignment horizontal="center"/>
    </xf>
    <xf numFmtId="2" fontId="26" fillId="0" borderId="0" xfId="0" applyNumberFormat="1" applyFont="1" applyBorder="1" applyAlignment="1">
      <alignment horizontal="right"/>
    </xf>
    <xf numFmtId="0" fontId="37" fillId="0" borderId="0" xfId="0" applyFont="1" applyBorder="1"/>
    <xf numFmtId="0" fontId="26" fillId="0" borderId="0" xfId="5" applyFont="1" applyFill="1" applyBorder="1" applyAlignment="1">
      <alignment vertical="top" wrapText="1"/>
    </xf>
    <xf numFmtId="0" fontId="26" fillId="0" borderId="0" xfId="0" applyFont="1" applyFill="1" applyBorder="1"/>
    <xf numFmtId="0" fontId="26" fillId="0" borderId="0" xfId="0" applyFont="1" applyBorder="1" applyAlignment="1" applyProtection="1">
      <alignment wrapText="1"/>
      <protection locked="0"/>
    </xf>
    <xf numFmtId="0" fontId="26" fillId="0" borderId="0" xfId="0" applyFont="1" applyBorder="1" applyAlignment="1" applyProtection="1">
      <alignment horizontal="center" vertical="top"/>
      <protection locked="0"/>
    </xf>
    <xf numFmtId="9" fontId="26" fillId="0" borderId="0" xfId="0" applyNumberFormat="1" applyFont="1" applyBorder="1"/>
    <xf numFmtId="4" fontId="26" fillId="0" borderId="1" xfId="0" applyNumberFormat="1" applyFont="1" applyFill="1" applyBorder="1" applyAlignment="1">
      <alignment horizontal="right"/>
    </xf>
    <xf numFmtId="0" fontId="23" fillId="0" borderId="0" xfId="0" applyNumberFormat="1" applyFont="1" applyFill="1" applyBorder="1" applyAlignment="1">
      <alignment vertical="top" wrapText="1"/>
    </xf>
    <xf numFmtId="0" fontId="23" fillId="0" borderId="0" xfId="0" applyFont="1" applyFill="1" applyBorder="1" applyAlignment="1">
      <alignment horizontal="center"/>
    </xf>
    <xf numFmtId="0" fontId="40" fillId="0" borderId="0" xfId="0" applyFont="1" applyBorder="1" applyAlignment="1">
      <alignment horizontal="left" vertical="top" wrapText="1"/>
    </xf>
    <xf numFmtId="0" fontId="42" fillId="0" borderId="0" xfId="0" applyFont="1" applyBorder="1" applyAlignment="1">
      <alignment horizontal="left" vertical="top" wrapText="1"/>
    </xf>
    <xf numFmtId="0" fontId="23" fillId="0" borderId="5" xfId="0" applyFont="1" applyBorder="1" applyAlignment="1">
      <alignment horizontal="left" vertical="top" wrapText="1"/>
    </xf>
    <xf numFmtId="0" fontId="23" fillId="0" borderId="7" xfId="0" applyFont="1" applyBorder="1" applyAlignment="1">
      <alignment horizontal="left" vertical="top" wrapText="1"/>
    </xf>
    <xf numFmtId="0" fontId="43" fillId="0" borderId="5" xfId="0" applyFont="1" applyBorder="1" applyAlignment="1">
      <alignment horizontal="left" vertical="top" wrapText="1"/>
    </xf>
    <xf numFmtId="0" fontId="43" fillId="0" borderId="9" xfId="0" applyFont="1" applyBorder="1" applyAlignment="1">
      <alignment horizontal="left" vertical="top" wrapText="1"/>
    </xf>
    <xf numFmtId="0" fontId="39" fillId="0" borderId="0" xfId="0" applyFont="1" applyBorder="1" applyAlignment="1">
      <alignment horizontal="left" vertical="top" wrapText="1"/>
    </xf>
    <xf numFmtId="4" fontId="24" fillId="0" borderId="0" xfId="0" applyNumberFormat="1" applyFont="1" applyFill="1" applyBorder="1" applyAlignment="1">
      <alignment horizontal="left" vertical="top" wrapText="1"/>
    </xf>
    <xf numFmtId="4" fontId="23" fillId="0" borderId="0" xfId="0" applyNumberFormat="1" applyFont="1" applyAlignment="1">
      <alignment horizontal="left" vertical="top" wrapText="1"/>
    </xf>
    <xf numFmtId="1" fontId="26" fillId="0" borderId="0" xfId="6" applyNumberFormat="1" applyFont="1" applyAlignment="1">
      <alignment horizontal="center" vertical="top" wrapText="1"/>
    </xf>
    <xf numFmtId="4" fontId="23" fillId="0" borderId="0" xfId="6" applyNumberFormat="1" applyFont="1" applyAlignment="1">
      <alignment horizontal="left" vertical="top" wrapText="1"/>
    </xf>
    <xf numFmtId="4" fontId="26" fillId="0" borderId="0" xfId="6" applyNumberFormat="1" applyFont="1" applyAlignment="1">
      <alignment horizontal="center" vertical="top" wrapText="1"/>
    </xf>
    <xf numFmtId="4" fontId="26" fillId="0" borderId="0" xfId="6" applyNumberFormat="1" applyFont="1" applyAlignment="1">
      <alignment horizontal="left" vertical="top" wrapText="1"/>
    </xf>
    <xf numFmtId="1" fontId="37" fillId="3" borderId="13" xfId="0" applyNumberFormat="1" applyFont="1" applyFill="1" applyBorder="1" applyAlignment="1">
      <alignment horizontal="left" vertical="top" wrapText="1"/>
    </xf>
    <xf numFmtId="4" fontId="34" fillId="3" borderId="14" xfId="0" applyNumberFormat="1" applyFont="1" applyFill="1" applyBorder="1" applyAlignment="1">
      <alignment horizontal="justify" vertical="top" wrapText="1"/>
    </xf>
    <xf numFmtId="4" fontId="34" fillId="3" borderId="14" xfId="0" applyNumberFormat="1" applyFont="1" applyFill="1" applyBorder="1" applyAlignment="1">
      <alignment horizontal="center" vertical="top" wrapText="1"/>
    </xf>
    <xf numFmtId="4" fontId="26" fillId="0" borderId="0" xfId="0" applyNumberFormat="1" applyFont="1" applyFill="1" applyAlignment="1">
      <alignment horizontal="left" vertical="top" wrapText="1"/>
    </xf>
    <xf numFmtId="4" fontId="26" fillId="0" borderId="0" xfId="0" applyNumberFormat="1" applyFont="1" applyBorder="1" applyAlignment="1">
      <alignment vertical="top" wrapText="1"/>
    </xf>
    <xf numFmtId="4" fontId="26" fillId="0" borderId="1" xfId="0" applyNumberFormat="1" applyFont="1" applyBorder="1" applyAlignment="1">
      <alignment vertical="top" wrapText="1"/>
    </xf>
    <xf numFmtId="4" fontId="23" fillId="0" borderId="0" xfId="0" applyNumberFormat="1" applyFont="1" applyFill="1" applyAlignment="1">
      <alignment horizontal="left" vertical="top" wrapText="1"/>
    </xf>
    <xf numFmtId="4" fontId="26" fillId="0" borderId="0" xfId="0" applyNumberFormat="1" applyFont="1" applyFill="1" applyAlignment="1">
      <alignment vertical="top" wrapText="1"/>
    </xf>
    <xf numFmtId="1" fontId="26" fillId="0" borderId="0" xfId="0" applyNumberFormat="1" applyFont="1" applyFill="1" applyBorder="1" applyAlignment="1">
      <alignment horizontal="center" vertical="top" wrapText="1"/>
    </xf>
    <xf numFmtId="4" fontId="26" fillId="0" borderId="0" xfId="0" applyNumberFormat="1" applyFont="1" applyFill="1" applyBorder="1" applyAlignment="1">
      <alignment horizontal="left" vertical="top" wrapText="1"/>
    </xf>
    <xf numFmtId="4" fontId="26"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6" fillId="0" borderId="0" xfId="0" applyFont="1" applyFill="1" applyAlignment="1">
      <alignment horizontal="left" vertical="justify" wrapText="1"/>
    </xf>
    <xf numFmtId="1" fontId="26" fillId="0" borderId="0" xfId="0" applyNumberFormat="1" applyFont="1" applyBorder="1" applyAlignment="1">
      <alignment horizontal="center" vertical="top" wrapText="1"/>
    </xf>
    <xf numFmtId="4" fontId="26" fillId="0" borderId="0" xfId="0" applyNumberFormat="1" applyFont="1" applyBorder="1" applyAlignment="1">
      <alignment horizontal="left" vertical="top" wrapText="1"/>
    </xf>
    <xf numFmtId="4" fontId="26" fillId="0" borderId="0" xfId="0" applyNumberFormat="1" applyFont="1" applyBorder="1" applyAlignment="1">
      <alignment horizontal="center" vertical="top" wrapText="1"/>
    </xf>
    <xf numFmtId="4" fontId="26" fillId="0" borderId="1" xfId="0" applyNumberFormat="1" applyFont="1" applyBorder="1" applyAlignment="1">
      <alignment horizontal="left" vertical="top" wrapText="1"/>
    </xf>
    <xf numFmtId="4" fontId="26" fillId="0" borderId="0" xfId="0" quotePrefix="1" applyNumberFormat="1" applyFont="1" applyFill="1" applyAlignment="1">
      <alignment horizontal="left" vertical="top" wrapText="1"/>
    </xf>
    <xf numFmtId="4" fontId="26" fillId="0" borderId="0" xfId="0" applyNumberFormat="1" applyFont="1" applyFill="1" applyBorder="1" applyAlignment="1">
      <alignment vertical="top" wrapText="1"/>
    </xf>
    <xf numFmtId="0" fontId="23" fillId="0" borderId="0" xfId="0" applyFont="1" applyBorder="1" applyAlignment="1">
      <alignment horizontal="center" vertical="top" wrapText="1"/>
    </xf>
    <xf numFmtId="1" fontId="26" fillId="0" borderId="0" xfId="0" applyNumberFormat="1" applyFont="1" applyBorder="1" applyAlignment="1">
      <alignment horizontal="right" wrapText="1"/>
    </xf>
    <xf numFmtId="4" fontId="26" fillId="0" borderId="0" xfId="0" applyNumberFormat="1" applyFont="1" applyBorder="1" applyAlignment="1">
      <alignment horizontal="justify" vertical="top" wrapText="1"/>
    </xf>
    <xf numFmtId="4" fontId="26" fillId="0" borderId="1" xfId="0" applyNumberFormat="1" applyFont="1" applyFill="1" applyBorder="1" applyAlignment="1">
      <alignment vertical="top" wrapText="1"/>
    </xf>
    <xf numFmtId="1" fontId="26" fillId="0" borderId="0" xfId="0" quotePrefix="1" applyNumberFormat="1" applyFont="1" applyBorder="1" applyAlignment="1">
      <alignment horizontal="center" vertical="top" wrapText="1"/>
    </xf>
    <xf numFmtId="1" fontId="26" fillId="0" borderId="1" xfId="0" applyNumberFormat="1" applyFont="1" applyBorder="1" applyAlignment="1">
      <alignment horizontal="center" vertical="top" wrapText="1"/>
    </xf>
    <xf numFmtId="4" fontId="26" fillId="0" borderId="1" xfId="0" applyNumberFormat="1" applyFont="1" applyFill="1" applyBorder="1" applyAlignment="1">
      <alignment horizontal="left" vertical="top" wrapText="1"/>
    </xf>
    <xf numFmtId="4" fontId="26" fillId="0" borderId="1" xfId="0" applyNumberFormat="1" applyFont="1" applyBorder="1" applyAlignment="1">
      <alignment horizontal="center" vertical="top" wrapText="1"/>
    </xf>
    <xf numFmtId="4" fontId="26" fillId="0" borderId="1" xfId="0" applyNumberFormat="1" applyFont="1" applyFill="1" applyBorder="1" applyAlignment="1">
      <alignment horizontal="center" vertical="top" wrapText="1"/>
    </xf>
    <xf numFmtId="0" fontId="47" fillId="0" borderId="0" xfId="0" applyFont="1" applyAlignment="1">
      <alignment horizontal="left" vertical="top"/>
    </xf>
    <xf numFmtId="0" fontId="49" fillId="0" borderId="0" xfId="0" applyFont="1" applyAlignment="1">
      <alignment horizontal="left" vertical="top"/>
    </xf>
    <xf numFmtId="0" fontId="23" fillId="0" borderId="0" xfId="0" applyFont="1" applyAlignment="1">
      <alignment horizontal="left" vertical="justify"/>
    </xf>
    <xf numFmtId="0" fontId="49" fillId="0" borderId="0" xfId="0" applyFont="1" applyAlignment="1">
      <alignment horizontal="left"/>
    </xf>
    <xf numFmtId="0" fontId="49" fillId="0" borderId="0" xfId="0" applyFont="1"/>
    <xf numFmtId="0" fontId="23" fillId="0" borderId="0" xfId="0" applyFont="1" applyFill="1" applyAlignment="1">
      <alignment horizontal="left" vertical="top"/>
    </xf>
    <xf numFmtId="4" fontId="44" fillId="0" borderId="0" xfId="0" applyNumberFormat="1" applyFont="1" applyAlignment="1">
      <alignment horizontal="right"/>
    </xf>
    <xf numFmtId="49" fontId="23" fillId="0" borderId="0" xfId="0" applyNumberFormat="1" applyFont="1" applyAlignment="1">
      <alignment horizontal="center" vertical="top"/>
    </xf>
    <xf numFmtId="0" fontId="34" fillId="3" borderId="13" xfId="0" applyFont="1" applyFill="1" applyBorder="1" applyAlignment="1">
      <alignment horizontal="left" vertical="center" wrapText="1"/>
    </xf>
    <xf numFmtId="49" fontId="34" fillId="3" borderId="14" xfId="0" applyNumberFormat="1" applyFont="1" applyFill="1" applyBorder="1" applyAlignment="1">
      <alignment horizontal="justify" vertical="center" wrapText="1"/>
    </xf>
    <xf numFmtId="0" fontId="34" fillId="3" borderId="14" xfId="0" applyFont="1" applyFill="1" applyBorder="1" applyAlignment="1">
      <alignment horizontal="left" vertical="center" wrapText="1"/>
    </xf>
    <xf numFmtId="2" fontId="34" fillId="3" borderId="14" xfId="0" applyNumberFormat="1" applyFont="1" applyFill="1" applyBorder="1" applyAlignment="1">
      <alignment horizontal="center" vertical="center" wrapText="1"/>
    </xf>
    <xf numFmtId="4" fontId="34" fillId="3" borderId="15" xfId="0" applyNumberFormat="1" applyFont="1" applyFill="1" applyBorder="1" applyAlignment="1">
      <alignment horizontal="center" vertical="center" wrapText="1"/>
    </xf>
    <xf numFmtId="0" fontId="23" fillId="0" borderId="0" xfId="0" applyFont="1" applyFill="1" applyBorder="1" applyAlignment="1">
      <alignment horizontal="center" vertical="top"/>
    </xf>
    <xf numFmtId="0" fontId="23" fillId="0" borderId="0" xfId="0" applyFont="1" applyFill="1" applyBorder="1" applyAlignment="1">
      <alignment horizontal="left" vertical="justify"/>
    </xf>
    <xf numFmtId="0" fontId="26" fillId="0" borderId="0" xfId="0" applyFont="1" applyFill="1" applyBorder="1" applyAlignment="1">
      <alignment horizontal="center" vertical="justify"/>
    </xf>
    <xf numFmtId="0" fontId="23" fillId="0" borderId="0" xfId="0" applyFont="1" applyFill="1" applyBorder="1" applyAlignment="1"/>
    <xf numFmtId="0" fontId="44" fillId="0" borderId="0" xfId="0" applyFont="1" applyFill="1" applyBorder="1" applyAlignment="1"/>
    <xf numFmtId="4" fontId="26" fillId="0" borderId="0" xfId="0" applyNumberFormat="1" applyFont="1" applyFill="1" applyBorder="1" applyAlignment="1">
      <alignment horizontal="center"/>
    </xf>
    <xf numFmtId="0" fontId="23" fillId="0" borderId="0" xfId="0" applyFont="1" applyFill="1" applyBorder="1" applyAlignment="1">
      <alignment horizontal="center" vertical="justify" wrapText="1"/>
    </xf>
    <xf numFmtId="0" fontId="26" fillId="0" borderId="0" xfId="0" applyFont="1" applyFill="1" applyBorder="1" applyAlignment="1">
      <alignment horizontal="left"/>
    </xf>
    <xf numFmtId="4" fontId="26" fillId="0" borderId="0" xfId="0" applyNumberFormat="1" applyFont="1" applyFill="1" applyBorder="1" applyAlignment="1">
      <alignment horizontal="left"/>
    </xf>
    <xf numFmtId="4" fontId="26" fillId="0" borderId="0" xfId="0" applyNumberFormat="1" applyFont="1" applyFill="1" applyBorder="1"/>
    <xf numFmtId="0" fontId="23" fillId="0" borderId="0" xfId="0" applyFont="1" applyFill="1" applyBorder="1" applyAlignment="1">
      <alignment horizontal="left" vertical="top"/>
    </xf>
    <xf numFmtId="0" fontId="26" fillId="0" borderId="0" xfId="0" applyFont="1" applyFill="1" applyBorder="1" applyAlignment="1">
      <alignment horizontal="left" vertical="justify"/>
    </xf>
    <xf numFmtId="0" fontId="26" fillId="0" borderId="0" xfId="0" applyFont="1" applyFill="1" applyBorder="1" applyAlignment="1">
      <alignment horizontal="right"/>
    </xf>
    <xf numFmtId="4" fontId="26" fillId="0" borderId="0" xfId="0" applyNumberFormat="1" applyFont="1" applyFill="1" applyAlignment="1">
      <alignment horizontal="left"/>
    </xf>
    <xf numFmtId="0" fontId="26" fillId="0" borderId="0" xfId="0" applyFont="1" applyFill="1" applyAlignment="1">
      <alignment horizontal="center" vertical="justify"/>
    </xf>
    <xf numFmtId="0" fontId="26" fillId="0" borderId="0" xfId="0" applyFont="1" applyFill="1" applyAlignment="1"/>
    <xf numFmtId="0" fontId="44" fillId="0" borderId="0" xfId="0" applyFont="1" applyFill="1" applyAlignment="1"/>
    <xf numFmtId="4" fontId="26" fillId="0" borderId="0" xfId="0" applyNumberFormat="1" applyFont="1" applyFill="1" applyAlignment="1">
      <alignment horizontal="right"/>
    </xf>
    <xf numFmtId="49" fontId="45" fillId="0" borderId="0" xfId="0" applyNumberFormat="1" applyFont="1" applyFill="1" applyAlignment="1">
      <alignment horizontal="center" vertical="top"/>
    </xf>
    <xf numFmtId="0" fontId="23" fillId="0" borderId="0" xfId="0" applyFont="1" applyFill="1" applyAlignment="1">
      <alignment vertical="top" wrapText="1"/>
    </xf>
    <xf numFmtId="49" fontId="44" fillId="0" borderId="0" xfId="0" applyNumberFormat="1" applyFont="1" applyFill="1" applyAlignment="1">
      <alignment horizontal="left"/>
    </xf>
    <xf numFmtId="4" fontId="44" fillId="0" borderId="0" xfId="0" applyNumberFormat="1" applyFont="1" applyFill="1" applyAlignment="1">
      <alignment horizontal="right"/>
    </xf>
    <xf numFmtId="3" fontId="44" fillId="0" borderId="0" xfId="0" applyNumberFormat="1" applyFont="1" applyFill="1" applyAlignment="1">
      <alignment horizontal="right"/>
    </xf>
    <xf numFmtId="0" fontId="23" fillId="0" borderId="0" xfId="0" applyFont="1" applyFill="1" applyAlignment="1">
      <alignment horizontal="center" vertical="top"/>
    </xf>
    <xf numFmtId="0" fontId="23" fillId="0" borderId="0" xfId="0" applyFont="1" applyFill="1" applyBorder="1" applyAlignment="1">
      <alignment horizontal="left"/>
    </xf>
    <xf numFmtId="4" fontId="26" fillId="0" borderId="0" xfId="0" applyNumberFormat="1" applyFont="1" applyFill="1"/>
    <xf numFmtId="4" fontId="23" fillId="0" borderId="0" xfId="0" applyNumberFormat="1" applyFont="1" applyFill="1"/>
    <xf numFmtId="49" fontId="23" fillId="0" borderId="0" xfId="0" applyNumberFormat="1" applyFont="1" applyFill="1" applyAlignment="1">
      <alignment horizontal="center" vertical="top"/>
    </xf>
    <xf numFmtId="49" fontId="26" fillId="0" borderId="0" xfId="0" applyNumberFormat="1" applyFont="1" applyFill="1" applyAlignment="1">
      <alignment horizontal="left"/>
    </xf>
    <xf numFmtId="4" fontId="23" fillId="0" borderId="0" xfId="0" applyNumberFormat="1" applyFont="1" applyFill="1" applyBorder="1"/>
    <xf numFmtId="4" fontId="26" fillId="0" borderId="0" xfId="0" applyNumberFormat="1" applyFont="1" applyFill="1" applyBorder="1" applyAlignment="1">
      <alignment wrapText="1"/>
    </xf>
    <xf numFmtId="0" fontId="26" fillId="0" borderId="0" xfId="9" applyFont="1" applyFill="1" applyAlignment="1">
      <alignment vertical="top" wrapText="1"/>
    </xf>
    <xf numFmtId="0" fontId="38" fillId="0" borderId="0" xfId="0" applyFont="1" applyFill="1" applyAlignment="1" applyProtection="1">
      <alignment vertical="top" wrapText="1"/>
    </xf>
    <xf numFmtId="0" fontId="23" fillId="0" borderId="3" xfId="0" applyFont="1" applyFill="1" applyBorder="1" applyAlignment="1">
      <alignment horizontal="left" vertical="justify"/>
    </xf>
    <xf numFmtId="0" fontId="23" fillId="0" borderId="3" xfId="0" applyFont="1" applyFill="1" applyBorder="1" applyAlignment="1">
      <alignment horizontal="left"/>
    </xf>
    <xf numFmtId="0" fontId="23" fillId="0" borderId="0" xfId="0" applyFont="1" applyFill="1" applyAlignment="1">
      <alignment horizontal="left" vertical="justify" wrapText="1"/>
    </xf>
    <xf numFmtId="0" fontId="26" fillId="0" borderId="0" xfId="0" applyFont="1" applyFill="1" applyBorder="1" applyAlignment="1"/>
    <xf numFmtId="0" fontId="54" fillId="0" borderId="0" xfId="10" applyFont="1" applyFill="1" applyAlignment="1">
      <alignment horizontal="center" vertical="top"/>
    </xf>
    <xf numFmtId="0" fontId="38" fillId="0" borderId="0" xfId="10" applyFont="1" applyFill="1" applyAlignment="1">
      <alignment horizontal="left" vertical="top" wrapText="1"/>
    </xf>
    <xf numFmtId="0" fontId="38" fillId="0" borderId="0" xfId="10" applyFont="1" applyFill="1" applyAlignment="1">
      <alignment horizontal="right"/>
    </xf>
    <xf numFmtId="4" fontId="0" fillId="0" borderId="0" xfId="10" applyNumberFormat="1" applyFont="1" applyFill="1" applyAlignment="1">
      <alignment horizontal="right"/>
    </xf>
    <xf numFmtId="0" fontId="0" fillId="0" borderId="0" xfId="10" applyFont="1" applyFill="1" applyAlignment="1">
      <alignment horizontal="right"/>
    </xf>
    <xf numFmtId="0" fontId="45" fillId="0" borderId="0" xfId="0" applyFont="1" applyFill="1" applyAlignment="1">
      <alignment horizontal="center" vertical="top"/>
    </xf>
    <xf numFmtId="3" fontId="44" fillId="0" borderId="0" xfId="0" applyNumberFormat="1" applyFont="1" applyFill="1" applyBorder="1" applyAlignment="1">
      <alignment horizontal="justify" vertical="center"/>
    </xf>
    <xf numFmtId="0" fontId="44" fillId="0" borderId="0" xfId="0" applyFont="1" applyFill="1" applyAlignment="1">
      <alignment horizontal="left"/>
    </xf>
    <xf numFmtId="4" fontId="44" fillId="0" borderId="0" xfId="0" applyNumberFormat="1" applyFont="1" applyFill="1" applyAlignment="1"/>
    <xf numFmtId="0" fontId="44" fillId="0" borderId="0" xfId="0" applyFont="1" applyFill="1" applyAlignment="1">
      <alignment horizontal="center"/>
    </xf>
    <xf numFmtId="0" fontId="44" fillId="0" borderId="0" xfId="0" applyFont="1" applyFill="1"/>
    <xf numFmtId="0" fontId="26" fillId="0" borderId="0" xfId="0" applyFont="1" applyFill="1" applyAlignment="1">
      <alignment horizontal="left" vertical="justify"/>
    </xf>
    <xf numFmtId="0" fontId="26" fillId="0" borderId="0" xfId="0" applyFont="1" applyFill="1" applyAlignment="1">
      <alignment horizontal="left"/>
    </xf>
    <xf numFmtId="0" fontId="38" fillId="0" borderId="0" xfId="11" applyFont="1" applyFill="1" applyAlignment="1" applyProtection="1">
      <alignment vertical="top" wrapText="1"/>
    </xf>
    <xf numFmtId="4" fontId="26" fillId="0" borderId="0" xfId="0" applyNumberFormat="1" applyFont="1" applyFill="1" applyAlignment="1">
      <alignment horizontal="center"/>
    </xf>
    <xf numFmtId="4" fontId="26" fillId="0" borderId="0" xfId="0" applyNumberFormat="1" applyFont="1" applyFill="1" applyBorder="1" applyAlignment="1"/>
    <xf numFmtId="0" fontId="26" fillId="0" borderId="0" xfId="0" applyNumberFormat="1" applyFont="1" applyFill="1" applyAlignment="1">
      <alignment horizontal="justify" vertical="top"/>
    </xf>
    <xf numFmtId="0" fontId="0" fillId="0" borderId="0" xfId="10" applyFont="1" applyFill="1" applyAlignment="1">
      <alignment horizontal="center" vertical="top"/>
    </xf>
    <xf numFmtId="0" fontId="47" fillId="0" borderId="0" xfId="10" applyFont="1" applyFill="1" applyAlignment="1">
      <alignment horizontal="left" vertical="top" wrapText="1"/>
    </xf>
    <xf numFmtId="0" fontId="0" fillId="0" borderId="0" xfId="10" applyFont="1" applyFill="1" applyAlignment="1">
      <alignment horizontal="left"/>
    </xf>
    <xf numFmtId="0" fontId="23" fillId="0" borderId="0" xfId="10" applyFont="1" applyFill="1" applyAlignment="1">
      <alignment horizontal="center" vertical="top"/>
    </xf>
    <xf numFmtId="0" fontId="26" fillId="0" borderId="0" xfId="10" applyFont="1" applyFill="1" applyBorder="1" applyAlignment="1">
      <alignment horizontal="left" vertical="top" wrapText="1"/>
    </xf>
    <xf numFmtId="0" fontId="0" fillId="0" borderId="4" xfId="10" applyFont="1" applyFill="1" applyBorder="1" applyAlignment="1">
      <alignment horizontal="center" vertical="top"/>
    </xf>
    <xf numFmtId="0" fontId="26" fillId="0" borderId="4" xfId="10" applyFont="1" applyFill="1" applyBorder="1" applyAlignment="1">
      <alignment horizontal="left" vertical="top" wrapText="1"/>
    </xf>
    <xf numFmtId="0" fontId="0" fillId="0" borderId="4" xfId="10" applyFont="1" applyFill="1" applyBorder="1" applyAlignment="1">
      <alignment horizontal="left"/>
    </xf>
    <xf numFmtId="4" fontId="0" fillId="0" borderId="4" xfId="10" applyNumberFormat="1" applyFont="1" applyFill="1" applyBorder="1" applyAlignment="1">
      <alignment horizontal="right"/>
    </xf>
    <xf numFmtId="0" fontId="26" fillId="0" borderId="4" xfId="0" applyFont="1" applyFill="1" applyBorder="1"/>
    <xf numFmtId="0" fontId="23" fillId="0" borderId="0" xfId="0" applyFont="1" applyFill="1" applyAlignment="1">
      <alignment horizontal="left" vertical="justify"/>
    </xf>
    <xf numFmtId="9" fontId="26" fillId="0" borderId="0" xfId="0" applyNumberFormat="1" applyFont="1" applyFill="1" applyAlignment="1"/>
    <xf numFmtId="0" fontId="47" fillId="0" borderId="0" xfId="0" applyFont="1"/>
    <xf numFmtId="4" fontId="55" fillId="0" borderId="13" xfId="0" applyNumberFormat="1" applyFont="1" applyFill="1" applyBorder="1" applyAlignment="1">
      <alignment vertical="center"/>
    </xf>
    <xf numFmtId="0" fontId="47" fillId="0" borderId="14" xfId="0" applyFont="1" applyBorder="1" applyAlignment="1">
      <alignment horizontal="left"/>
    </xf>
    <xf numFmtId="4" fontId="44" fillId="0" borderId="15" xfId="0" applyNumberFormat="1" applyFont="1" applyBorder="1" applyAlignment="1">
      <alignment horizontal="right"/>
    </xf>
    <xf numFmtId="4" fontId="26" fillId="0" borderId="15" xfId="0" applyNumberFormat="1" applyFont="1" applyBorder="1" applyAlignment="1">
      <alignment horizontal="right"/>
    </xf>
    <xf numFmtId="0" fontId="23" fillId="0" borderId="0" xfId="0" applyFont="1" applyBorder="1"/>
    <xf numFmtId="0" fontId="23" fillId="0" borderId="0" xfId="0" applyFont="1" applyBorder="1" applyAlignment="1">
      <alignment horizontal="center"/>
    </xf>
    <xf numFmtId="3" fontId="23" fillId="0" borderId="0" xfId="0" applyNumberFormat="1" applyFont="1" applyBorder="1" applyAlignment="1">
      <alignment horizontal="center"/>
    </xf>
    <xf numFmtId="0" fontId="56" fillId="0" borderId="0" xfId="0" applyFont="1" applyBorder="1"/>
    <xf numFmtId="0" fontId="22" fillId="0" borderId="17" xfId="0" applyFont="1" applyBorder="1" applyAlignment="1">
      <alignment horizontal="center" vertical="center"/>
    </xf>
    <xf numFmtId="3" fontId="22" fillId="0" borderId="17" xfId="0" applyNumberFormat="1" applyFont="1" applyBorder="1" applyAlignment="1">
      <alignment horizontal="center" vertical="center"/>
    </xf>
    <xf numFmtId="0" fontId="56" fillId="0" borderId="0" xfId="0" applyFont="1" applyBorder="1" applyAlignment="1">
      <alignment horizontal="center"/>
    </xf>
    <xf numFmtId="3" fontId="56" fillId="0" borderId="0" xfId="0" applyNumberFormat="1" applyFont="1" applyBorder="1" applyAlignment="1">
      <alignment horizontal="right"/>
    </xf>
    <xf numFmtId="4" fontId="56" fillId="0" borderId="0" xfId="0" applyNumberFormat="1" applyFont="1" applyBorder="1" applyAlignment="1">
      <alignment horizontal="right"/>
    </xf>
    <xf numFmtId="0" fontId="22" fillId="0" borderId="18" xfId="0" applyFont="1" applyFill="1" applyBorder="1" applyAlignment="1">
      <alignment horizontal="center" vertical="center"/>
    </xf>
    <xf numFmtId="0" fontId="22" fillId="0" borderId="19" xfId="0" applyFont="1" applyFill="1" applyBorder="1" applyAlignment="1">
      <alignment wrapText="1"/>
    </xf>
    <xf numFmtId="3" fontId="22" fillId="0" borderId="19" xfId="0" applyNumberFormat="1" applyFont="1" applyFill="1" applyBorder="1" applyAlignment="1">
      <alignment horizontal="right" vertical="center"/>
    </xf>
    <xf numFmtId="0" fontId="22" fillId="0" borderId="19" xfId="0" applyFont="1" applyBorder="1" applyAlignment="1">
      <alignment wrapText="1"/>
    </xf>
    <xf numFmtId="0" fontId="56" fillId="0" borderId="19" xfId="0" applyFont="1" applyFill="1" applyBorder="1" applyAlignment="1">
      <alignment horizontal="left" wrapText="1"/>
    </xf>
    <xf numFmtId="0" fontId="56" fillId="0" borderId="19" xfId="0" applyFont="1" applyFill="1" applyBorder="1" applyAlignment="1">
      <alignment horizontal="left" vertical="top" wrapText="1"/>
    </xf>
    <xf numFmtId="0" fontId="22" fillId="0" borderId="0" xfId="0" applyFont="1" applyBorder="1" applyAlignment="1">
      <alignment vertical="center" wrapText="1" shrinkToFit="1"/>
    </xf>
    <xf numFmtId="0" fontId="22" fillId="0" borderId="19" xfId="0" applyFont="1" applyBorder="1" applyAlignment="1">
      <alignment horizontal="center" vertical="center"/>
    </xf>
    <xf numFmtId="0" fontId="22" fillId="0" borderId="0" xfId="0" applyFont="1" applyBorder="1" applyAlignment="1">
      <alignment vertical="center" wrapText="1"/>
    </xf>
    <xf numFmtId="0" fontId="22" fillId="0" borderId="21" xfId="0" applyFont="1" applyFill="1" applyBorder="1" applyAlignment="1">
      <alignment horizontal="center"/>
    </xf>
    <xf numFmtId="0" fontId="26" fillId="0" borderId="22" xfId="0" applyFont="1" applyFill="1" applyBorder="1" applyAlignment="1">
      <alignment horizontal="left" vertical="center"/>
    </xf>
    <xf numFmtId="3" fontId="26" fillId="0" borderId="22" xfId="0" applyNumberFormat="1" applyFont="1" applyFill="1" applyBorder="1" applyAlignment="1">
      <alignment horizontal="right" vertical="center"/>
    </xf>
    <xf numFmtId="4" fontId="26" fillId="0" borderId="22" xfId="0" applyNumberFormat="1" applyFont="1" applyFill="1" applyBorder="1" applyAlignment="1">
      <alignment horizontal="right" vertical="center"/>
    </xf>
    <xf numFmtId="4" fontId="23" fillId="0" borderId="22" xfId="0" applyNumberFormat="1" applyFont="1" applyFill="1" applyBorder="1" applyAlignment="1">
      <alignment horizontal="right" vertical="center"/>
    </xf>
    <xf numFmtId="0" fontId="22" fillId="0" borderId="23" xfId="0" applyFont="1" applyBorder="1" applyAlignment="1">
      <alignment horizontal="center"/>
    </xf>
    <xf numFmtId="0" fontId="22" fillId="0" borderId="0" xfId="0" applyFont="1" applyBorder="1"/>
    <xf numFmtId="0" fontId="22" fillId="0" borderId="0" xfId="0" applyFont="1" applyBorder="1" applyAlignment="1">
      <alignment horizontal="center"/>
    </xf>
    <xf numFmtId="0" fontId="22" fillId="0" borderId="19" xfId="0" applyFont="1" applyBorder="1" applyAlignment="1">
      <alignment horizontal="center"/>
    </xf>
    <xf numFmtId="0" fontId="22" fillId="0" borderId="19" xfId="0" applyFont="1" applyBorder="1"/>
    <xf numFmtId="3" fontId="22" fillId="0" borderId="19" xfId="0" applyNumberFormat="1" applyFont="1" applyBorder="1" applyAlignment="1">
      <alignment horizontal="right"/>
    </xf>
    <xf numFmtId="4" fontId="22" fillId="0" borderId="19" xfId="0" applyNumberFormat="1" applyFont="1" applyBorder="1" applyAlignment="1">
      <alignment horizontal="right"/>
    </xf>
    <xf numFmtId="0" fontId="22" fillId="0" borderId="19" xfId="0" applyFont="1" applyFill="1" applyBorder="1"/>
    <xf numFmtId="0" fontId="22" fillId="0" borderId="20" xfId="0" applyFont="1" applyBorder="1" applyAlignment="1">
      <alignment horizontal="center"/>
    </xf>
    <xf numFmtId="0" fontId="22" fillId="0" borderId="21" xfId="0" applyFont="1" applyBorder="1"/>
    <xf numFmtId="0" fontId="26" fillId="0" borderId="22" xfId="0" applyFont="1" applyBorder="1"/>
    <xf numFmtId="0" fontId="26" fillId="0" borderId="22" xfId="0" applyFont="1" applyBorder="1" applyAlignment="1">
      <alignment horizontal="left"/>
    </xf>
    <xf numFmtId="3" fontId="26" fillId="0" borderId="22" xfId="0" applyNumberFormat="1" applyFont="1" applyBorder="1" applyAlignment="1">
      <alignment horizontal="right"/>
    </xf>
    <xf numFmtId="4" fontId="26" fillId="0" borderId="22" xfId="0" applyNumberFormat="1" applyFont="1" applyBorder="1" applyAlignment="1">
      <alignment horizontal="right"/>
    </xf>
    <xf numFmtId="4" fontId="23" fillId="0" borderId="22" xfId="0" applyNumberFormat="1" applyFont="1" applyBorder="1" applyAlignment="1">
      <alignment horizontal="right"/>
    </xf>
    <xf numFmtId="49" fontId="23" fillId="0" borderId="1" xfId="0" applyNumberFormat="1" applyFont="1" applyFill="1" applyBorder="1" applyAlignment="1">
      <alignment horizontal="center" vertical="top"/>
    </xf>
    <xf numFmtId="0" fontId="26" fillId="0" borderId="1" xfId="0" applyFont="1" applyFill="1" applyBorder="1" applyAlignment="1">
      <alignment horizontal="left" vertical="justify" wrapText="1"/>
    </xf>
    <xf numFmtId="0" fontId="26" fillId="0" borderId="1" xfId="0" applyFont="1" applyFill="1" applyBorder="1" applyAlignment="1">
      <alignment horizontal="left" vertical="justify"/>
    </xf>
    <xf numFmtId="49" fontId="26" fillId="0" borderId="1" xfId="0" applyNumberFormat="1" applyFont="1" applyFill="1" applyBorder="1" applyAlignment="1">
      <alignment horizontal="left"/>
    </xf>
    <xf numFmtId="0" fontId="23" fillId="0" borderId="22" xfId="0" applyFont="1" applyFill="1" applyBorder="1" applyAlignment="1">
      <alignment horizontal="right"/>
    </xf>
    <xf numFmtId="0" fontId="23" fillId="0" borderId="24" xfId="0" applyFont="1" applyFill="1" applyBorder="1" applyAlignment="1">
      <alignment horizontal="right"/>
    </xf>
    <xf numFmtId="0" fontId="26" fillId="0" borderId="24" xfId="0" applyFont="1" applyFill="1" applyBorder="1" applyAlignment="1">
      <alignment horizontal="left" vertical="center"/>
    </xf>
    <xf numFmtId="3" fontId="26" fillId="0" borderId="24" xfId="0" applyNumberFormat="1" applyFont="1" applyFill="1" applyBorder="1" applyAlignment="1">
      <alignment horizontal="right" vertical="center"/>
    </xf>
    <xf numFmtId="4" fontId="26" fillId="0" borderId="24" xfId="0" applyNumberFormat="1" applyFont="1" applyFill="1" applyBorder="1" applyAlignment="1">
      <alignment horizontal="right" vertical="center"/>
    </xf>
    <xf numFmtId="4" fontId="23" fillId="0" borderId="24" xfId="0" applyNumberFormat="1" applyFont="1" applyFill="1" applyBorder="1" applyAlignment="1">
      <alignment horizontal="right" vertical="center"/>
    </xf>
    <xf numFmtId="0" fontId="22" fillId="0" borderId="25" xfId="0" applyFont="1" applyFill="1" applyBorder="1" applyAlignment="1">
      <alignment horizontal="center" vertical="center"/>
    </xf>
    <xf numFmtId="3" fontId="22" fillId="0" borderId="25" xfId="0" applyNumberFormat="1" applyFont="1" applyFill="1" applyBorder="1" applyAlignment="1">
      <alignment horizontal="right" vertical="center"/>
    </xf>
    <xf numFmtId="4" fontId="22" fillId="0" borderId="25" xfId="0" applyNumberFormat="1" applyFont="1" applyFill="1" applyBorder="1" applyAlignment="1">
      <alignment horizontal="right" vertical="center"/>
    </xf>
    <xf numFmtId="4" fontId="57" fillId="0" borderId="25" xfId="0" applyNumberFormat="1" applyFont="1" applyFill="1" applyBorder="1" applyAlignment="1">
      <alignment horizontal="right" vertical="center"/>
    </xf>
    <xf numFmtId="4" fontId="26" fillId="0" borderId="0" xfId="0" applyNumberFormat="1" applyFont="1" applyAlignment="1">
      <alignment horizontal="left" vertical="top" wrapText="1"/>
    </xf>
    <xf numFmtId="0" fontId="26" fillId="0" borderId="1" xfId="0" applyFont="1" applyFill="1" applyBorder="1" applyAlignment="1">
      <alignment horizontal="left"/>
    </xf>
    <xf numFmtId="49" fontId="23" fillId="3" borderId="13" xfId="0" applyNumberFormat="1" applyFont="1" applyFill="1" applyBorder="1" applyAlignment="1">
      <alignment horizontal="justify" vertical="center" wrapText="1"/>
    </xf>
    <xf numFmtId="49" fontId="23" fillId="3" borderId="14" xfId="0" applyNumberFormat="1" applyFont="1" applyFill="1" applyBorder="1" applyAlignment="1">
      <alignment horizontal="justify" vertical="center" wrapText="1"/>
    </xf>
    <xf numFmtId="4" fontId="23" fillId="3" borderId="15" xfId="0" applyNumberFormat="1" applyFont="1" applyFill="1" applyBorder="1" applyAlignment="1">
      <alignment horizontal="right" vertical="center" wrapText="1"/>
    </xf>
    <xf numFmtId="49" fontId="23" fillId="0" borderId="0" xfId="0" applyNumberFormat="1" applyFont="1" applyAlignment="1">
      <alignment vertical="top" wrapText="1"/>
    </xf>
    <xf numFmtId="0" fontId="26" fillId="0" borderId="1" xfId="0" applyFont="1" applyFill="1" applyBorder="1" applyAlignment="1">
      <alignment horizontal="right" vertical="top"/>
    </xf>
    <xf numFmtId="0" fontId="26" fillId="0" borderId="1" xfId="0" applyNumberFormat="1" applyFont="1" applyFill="1" applyBorder="1" applyAlignment="1">
      <alignment horizontal="left" vertical="top" wrapText="1"/>
    </xf>
    <xf numFmtId="0" fontId="26" fillId="0" borderId="1" xfId="0" applyFont="1" applyFill="1" applyBorder="1" applyAlignment="1">
      <alignment horizontal="center" wrapText="1"/>
    </xf>
    <xf numFmtId="2" fontId="26" fillId="0" borderId="1" xfId="0" applyNumberFormat="1" applyFont="1" applyBorder="1"/>
    <xf numFmtId="0" fontId="23" fillId="0" borderId="0" xfId="0" applyFont="1" applyAlignment="1">
      <alignment horizontal="right" vertical="top" wrapText="1"/>
    </xf>
    <xf numFmtId="0" fontId="23" fillId="0" borderId="0" xfId="0" applyFont="1" applyFill="1" applyBorder="1" applyAlignment="1">
      <alignment horizontal="right" vertical="top"/>
    </xf>
    <xf numFmtId="0" fontId="23" fillId="0" borderId="0" xfId="0" applyFont="1" applyFill="1" applyBorder="1" applyAlignment="1">
      <alignment horizontal="right" vertical="justify"/>
    </xf>
    <xf numFmtId="0" fontId="2" fillId="0" borderId="0" xfId="0" applyFont="1" applyBorder="1"/>
    <xf numFmtId="165" fontId="4" fillId="0" borderId="0" xfId="0" applyNumberFormat="1" applyFont="1" applyBorder="1"/>
    <xf numFmtId="0" fontId="4" fillId="0" borderId="0" xfId="0" applyFont="1" applyBorder="1"/>
    <xf numFmtId="0" fontId="60" fillId="0" borderId="0" xfId="0" applyFont="1"/>
    <xf numFmtId="165" fontId="61" fillId="0" borderId="0" xfId="0" applyNumberFormat="1" applyFont="1"/>
    <xf numFmtId="0" fontId="60" fillId="0" borderId="1" xfId="0" applyFont="1" applyBorder="1"/>
    <xf numFmtId="165" fontId="61" fillId="0" borderId="1" xfId="0" applyNumberFormat="1" applyFont="1" applyBorder="1"/>
    <xf numFmtId="0" fontId="23" fillId="0" borderId="0" xfId="0" applyFont="1" applyBorder="1" applyAlignment="1">
      <alignment horizontal="left" vertical="top" wrapText="1"/>
    </xf>
    <xf numFmtId="0" fontId="23" fillId="0" borderId="12" xfId="0" applyFont="1" applyBorder="1" applyAlignment="1">
      <alignment horizontal="left" vertical="top" wrapText="1"/>
    </xf>
    <xf numFmtId="0" fontId="23" fillId="0" borderId="11" xfId="0" applyFont="1" applyBorder="1" applyAlignment="1">
      <alignment horizontal="left" vertical="top" wrapText="1"/>
    </xf>
    <xf numFmtId="0" fontId="23" fillId="0" borderId="9" xfId="0" applyFont="1" applyBorder="1" applyAlignment="1">
      <alignment horizontal="left" vertical="top" wrapText="1"/>
    </xf>
    <xf numFmtId="0" fontId="46" fillId="0" borderId="11" xfId="0" applyFont="1" applyBorder="1" applyAlignment="1">
      <alignment horizontal="left" vertical="top" wrapText="1"/>
    </xf>
    <xf numFmtId="4" fontId="45" fillId="0" borderId="0" xfId="0" applyNumberFormat="1" applyFont="1" applyFill="1" applyBorder="1" applyAlignment="1"/>
    <xf numFmtId="4" fontId="23" fillId="0" borderId="0" xfId="0" applyNumberFormat="1" applyFont="1" applyFill="1" applyBorder="1" applyAlignment="1"/>
    <xf numFmtId="2" fontId="26" fillId="0" borderId="0" xfId="6" applyNumberFormat="1" applyFont="1" applyAlignment="1">
      <alignment horizontal="right" vertical="top" wrapText="1"/>
    </xf>
    <xf numFmtId="2" fontId="34" fillId="3" borderId="14" xfId="0" applyNumberFormat="1" applyFont="1" applyFill="1" applyBorder="1" applyAlignment="1">
      <alignment horizontal="right" vertical="top" wrapText="1"/>
    </xf>
    <xf numFmtId="2" fontId="26" fillId="0" borderId="0" xfId="0" applyNumberFormat="1" applyFont="1" applyFill="1" applyBorder="1" applyAlignment="1">
      <alignment horizontal="right" vertical="top" wrapText="1"/>
    </xf>
    <xf numFmtId="2" fontId="26" fillId="0" borderId="0" xfId="0" applyNumberFormat="1" applyFont="1" applyBorder="1" applyAlignment="1">
      <alignment horizontal="right" vertical="top" wrapText="1"/>
    </xf>
    <xf numFmtId="2" fontId="26" fillId="0" borderId="1" xfId="0" applyNumberFormat="1" applyFont="1" applyBorder="1" applyAlignment="1">
      <alignment horizontal="right" vertical="top" wrapText="1"/>
    </xf>
    <xf numFmtId="2" fontId="26" fillId="0" borderId="0" xfId="6" applyNumberFormat="1" applyFont="1" applyAlignment="1">
      <alignment horizontal="left" vertical="top" wrapText="1"/>
    </xf>
    <xf numFmtId="2" fontId="37" fillId="3" borderId="15" xfId="0" applyNumberFormat="1" applyFont="1" applyFill="1" applyBorder="1" applyAlignment="1">
      <alignment horizontal="center" vertical="top" wrapText="1"/>
    </xf>
    <xf numFmtId="2" fontId="26" fillId="0" borderId="0" xfId="0" applyNumberFormat="1" applyFont="1" applyFill="1" applyBorder="1" applyAlignment="1">
      <alignment horizontal="left" vertical="top" wrapText="1"/>
    </xf>
    <xf numFmtId="1" fontId="26" fillId="0" borderId="0" xfId="0" applyNumberFormat="1" applyFont="1" applyFill="1" applyAlignment="1">
      <alignment horizontal="center" vertical="top" wrapText="1"/>
    </xf>
    <xf numFmtId="4" fontId="22" fillId="0" borderId="0" xfId="0" applyNumberFormat="1" applyFont="1" applyFill="1" applyAlignment="1">
      <alignment vertical="top" wrapText="1"/>
    </xf>
    <xf numFmtId="1" fontId="26" fillId="0" borderId="0" xfId="0" applyNumberFormat="1" applyFont="1" applyFill="1" applyBorder="1" applyAlignment="1">
      <alignment horizontal="left" vertical="top" wrapText="1"/>
    </xf>
    <xf numFmtId="4" fontId="23" fillId="0" borderId="0" xfId="0" applyNumberFormat="1" applyFont="1" applyFill="1" applyBorder="1" applyAlignment="1">
      <alignment horizontal="left" vertical="top" wrapText="1"/>
    </xf>
    <xf numFmtId="4" fontId="23" fillId="0" borderId="0" xfId="0" applyNumberFormat="1" applyFont="1" applyFill="1" applyBorder="1" applyAlignment="1">
      <alignment vertical="top" wrapText="1"/>
    </xf>
    <xf numFmtId="4" fontId="23" fillId="0" borderId="0" xfId="0" applyNumberFormat="1" applyFont="1" applyBorder="1" applyAlignment="1">
      <alignment vertical="top" wrapText="1"/>
    </xf>
    <xf numFmtId="4" fontId="42" fillId="0" borderId="0" xfId="0" applyNumberFormat="1" applyFont="1" applyBorder="1" applyAlignment="1">
      <alignment vertical="top" wrapText="1"/>
    </xf>
    <xf numFmtId="4" fontId="22" fillId="0" borderId="0" xfId="0" applyNumberFormat="1" applyFont="1" applyBorder="1" applyAlignment="1">
      <alignment horizontal="center" vertical="top" wrapText="1"/>
    </xf>
    <xf numFmtId="2" fontId="22" fillId="0" borderId="0" xfId="0" applyNumberFormat="1" applyFont="1" applyBorder="1" applyAlignment="1">
      <alignment horizontal="right" vertical="top" wrapText="1"/>
    </xf>
    <xf numFmtId="4" fontId="22" fillId="0" borderId="0" xfId="0" applyNumberFormat="1" applyFont="1" applyFill="1" applyBorder="1" applyAlignment="1">
      <alignment vertical="top" wrapText="1"/>
    </xf>
    <xf numFmtId="2" fontId="22" fillId="0" borderId="0" xfId="0" applyNumberFormat="1" applyFont="1" applyFill="1" applyBorder="1" applyAlignment="1">
      <alignment vertical="top" wrapText="1"/>
    </xf>
    <xf numFmtId="4" fontId="24" fillId="0" borderId="0" xfId="0" applyNumberFormat="1" applyFont="1" applyBorder="1" applyAlignment="1">
      <alignment horizontal="left" vertical="top" wrapText="1"/>
    </xf>
    <xf numFmtId="1" fontId="26" fillId="0" borderId="0" xfId="0" applyNumberFormat="1" applyFont="1" applyAlignment="1">
      <alignment horizontal="center" vertical="top" wrapText="1"/>
    </xf>
    <xf numFmtId="4" fontId="42" fillId="0" borderId="0" xfId="0" applyNumberFormat="1" applyFont="1" applyAlignment="1">
      <alignment vertical="top" wrapText="1"/>
    </xf>
    <xf numFmtId="4" fontId="26" fillId="0" borderId="0" xfId="0" applyNumberFormat="1" applyFont="1" applyAlignment="1">
      <alignment horizontal="center" vertical="top" wrapText="1"/>
    </xf>
    <xf numFmtId="2" fontId="26" fillId="0" borderId="0" xfId="0" applyNumberFormat="1" applyFont="1" applyAlignment="1">
      <alignment horizontal="right" vertical="top" wrapText="1"/>
    </xf>
    <xf numFmtId="2" fontId="26" fillId="0" borderId="0" xfId="0" applyNumberFormat="1" applyFont="1" applyAlignment="1">
      <alignment vertical="top" wrapText="1"/>
    </xf>
    <xf numFmtId="4" fontId="23" fillId="0" borderId="0" xfId="0" applyNumberFormat="1" applyFont="1" applyFill="1" applyAlignment="1">
      <alignment vertical="top" wrapText="1"/>
    </xf>
    <xf numFmtId="4" fontId="26" fillId="0" borderId="0" xfId="0" applyNumberFormat="1" applyFont="1" applyFill="1" applyAlignment="1">
      <alignment horizontal="center" vertical="top" wrapText="1"/>
    </xf>
    <xf numFmtId="2" fontId="26" fillId="0" borderId="0" xfId="0" applyNumberFormat="1" applyFont="1" applyFill="1" applyAlignment="1">
      <alignment horizontal="right" vertical="top" wrapText="1"/>
    </xf>
    <xf numFmtId="2" fontId="26" fillId="0" borderId="0" xfId="0" applyNumberFormat="1" applyFont="1" applyFill="1" applyAlignment="1" applyProtection="1">
      <alignment vertical="top" wrapText="1"/>
      <protection locked="0"/>
    </xf>
    <xf numFmtId="2" fontId="26" fillId="0" borderId="0" xfId="0" applyNumberFormat="1" applyFont="1" applyFill="1" applyBorder="1" applyAlignment="1">
      <alignment vertical="top" wrapText="1"/>
    </xf>
    <xf numFmtId="1" fontId="26" fillId="0" borderId="1" xfId="0" applyNumberFormat="1" applyFont="1" applyFill="1" applyBorder="1" applyAlignment="1">
      <alignment horizontal="center" vertical="top" wrapText="1"/>
    </xf>
    <xf numFmtId="2" fontId="26" fillId="0" borderId="1" xfId="0" applyNumberFormat="1" applyFont="1" applyFill="1" applyBorder="1" applyAlignment="1">
      <alignment horizontal="right" vertical="top" wrapText="1"/>
    </xf>
    <xf numFmtId="2" fontId="26" fillId="0" borderId="1" xfId="0" applyNumberFormat="1" applyFont="1" applyFill="1" applyBorder="1" applyAlignment="1">
      <alignment vertical="top" wrapText="1"/>
    </xf>
    <xf numFmtId="1" fontId="26" fillId="0" borderId="0" xfId="0" applyNumberFormat="1" applyFont="1" applyFill="1" applyAlignment="1">
      <alignment horizontal="right" vertical="top" wrapText="1"/>
    </xf>
    <xf numFmtId="2" fontId="26" fillId="0" borderId="0" xfId="0" applyNumberFormat="1" applyFont="1" applyFill="1" applyAlignment="1">
      <alignment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0" xfId="0" applyFont="1" applyFill="1" applyAlignment="1">
      <alignment horizontal="left" vertical="top" wrapText="1"/>
    </xf>
    <xf numFmtId="4" fontId="23" fillId="0" borderId="3" xfId="0" applyNumberFormat="1" applyFont="1" applyFill="1" applyBorder="1" applyAlignment="1">
      <alignment horizontal="left" vertical="top" wrapText="1"/>
    </xf>
    <xf numFmtId="4" fontId="23" fillId="0" borderId="3" xfId="0" applyNumberFormat="1" applyFont="1" applyFill="1" applyBorder="1" applyAlignment="1">
      <alignment horizontal="center" vertical="top" wrapText="1"/>
    </xf>
    <xf numFmtId="2" fontId="23" fillId="0" borderId="3" xfId="0" applyNumberFormat="1" applyFont="1" applyFill="1" applyBorder="1" applyAlignment="1">
      <alignment horizontal="right" vertical="top" wrapText="1"/>
    </xf>
    <xf numFmtId="4" fontId="23" fillId="0" borderId="0" xfId="0" applyNumberFormat="1" applyFont="1" applyFill="1" applyBorder="1" applyAlignment="1">
      <alignment horizontal="right" vertical="top" wrapText="1"/>
    </xf>
    <xf numFmtId="4" fontId="26" fillId="0" borderId="0" xfId="0" applyNumberFormat="1" applyFont="1" applyFill="1" applyAlignment="1">
      <alignment horizontal="justify" vertical="top" wrapText="1"/>
    </xf>
    <xf numFmtId="1" fontId="23" fillId="0" borderId="0" xfId="0" applyNumberFormat="1" applyFont="1" applyFill="1" applyAlignment="1">
      <alignment horizontal="center" vertical="top" wrapText="1"/>
    </xf>
    <xf numFmtId="4" fontId="23" fillId="0" borderId="1" xfId="0" applyNumberFormat="1" applyFont="1" applyFill="1" applyBorder="1" applyAlignment="1">
      <alignment vertical="top" wrapText="1"/>
    </xf>
    <xf numFmtId="1" fontId="26" fillId="0" borderId="1" xfId="0" applyNumberFormat="1" applyFont="1" applyFill="1" applyBorder="1" applyAlignment="1">
      <alignment horizontal="right" vertical="top" wrapText="1"/>
    </xf>
    <xf numFmtId="4" fontId="23" fillId="0" borderId="0" xfId="0" applyNumberFormat="1" applyFont="1" applyFill="1" applyAlignment="1">
      <alignment horizontal="center" vertical="top" wrapText="1"/>
    </xf>
    <xf numFmtId="4" fontId="26" fillId="0" borderId="1" xfId="0" applyNumberFormat="1" applyFont="1" applyFill="1" applyBorder="1" applyAlignment="1">
      <alignment horizontal="justify" vertical="top" wrapText="1"/>
    </xf>
    <xf numFmtId="2" fontId="26" fillId="0" borderId="0" xfId="0" applyNumberFormat="1" applyFont="1" applyFill="1" applyAlignment="1">
      <alignment horizontal="center" vertical="top" wrapText="1"/>
    </xf>
    <xf numFmtId="4" fontId="26" fillId="0" borderId="0" xfId="0" applyNumberFormat="1" applyFont="1" applyFill="1" applyAlignment="1">
      <alignment horizontal="right" vertical="top" wrapText="1"/>
    </xf>
    <xf numFmtId="2" fontId="26" fillId="0" borderId="1" xfId="0" applyNumberFormat="1" applyFont="1" applyFill="1" applyBorder="1" applyAlignment="1">
      <alignment horizontal="center" vertical="top" wrapText="1"/>
    </xf>
    <xf numFmtId="4" fontId="23" fillId="0" borderId="0" xfId="0" applyNumberFormat="1" applyFont="1" applyAlignment="1">
      <alignment vertical="top" wrapText="1"/>
    </xf>
    <xf numFmtId="4" fontId="50" fillId="0" borderId="1" xfId="0" applyNumberFormat="1" applyFont="1" applyFill="1" applyBorder="1" applyAlignment="1">
      <alignment horizontal="center" vertical="top" wrapText="1"/>
    </xf>
    <xf numFmtId="1" fontId="26" fillId="0" borderId="0" xfId="0" quotePrefix="1" applyNumberFormat="1" applyFont="1" applyFill="1" applyAlignment="1">
      <alignment horizontal="right" vertical="top" wrapText="1"/>
    </xf>
    <xf numFmtId="4" fontId="23" fillId="0" borderId="0" xfId="0" applyNumberFormat="1" applyFont="1" applyFill="1" applyBorder="1" applyAlignment="1">
      <alignment horizontal="center" vertical="top" wrapText="1"/>
    </xf>
    <xf numFmtId="2" fontId="23" fillId="0" borderId="0" xfId="0" applyNumberFormat="1" applyFont="1" applyFill="1" applyBorder="1" applyAlignment="1">
      <alignment horizontal="right" vertical="top" wrapText="1"/>
    </xf>
    <xf numFmtId="4" fontId="26" fillId="0" borderId="0" xfId="0" applyNumberFormat="1" applyFont="1" applyFill="1" applyBorder="1" applyAlignment="1">
      <alignment horizontal="right" vertical="top" wrapText="1"/>
    </xf>
    <xf numFmtId="1" fontId="26" fillId="0" borderId="0" xfId="0" quotePrefix="1" applyNumberFormat="1" applyFont="1" applyFill="1" applyAlignment="1">
      <alignment horizontal="center" vertical="top" wrapText="1"/>
    </xf>
    <xf numFmtId="1" fontId="26" fillId="0" borderId="0" xfId="0" quotePrefix="1" applyNumberFormat="1" applyFont="1" applyFill="1" applyBorder="1" applyAlignment="1">
      <alignment horizontal="center" vertical="top" wrapText="1"/>
    </xf>
    <xf numFmtId="0" fontId="26" fillId="0" borderId="0" xfId="0" applyFont="1" applyBorder="1" applyAlignment="1">
      <alignment horizontal="center" vertical="top" wrapText="1"/>
    </xf>
    <xf numFmtId="1" fontId="50" fillId="0" borderId="1" xfId="0" applyNumberFormat="1" applyFont="1" applyFill="1" applyBorder="1" applyAlignment="1">
      <alignment horizontal="center" vertical="top" wrapText="1"/>
    </xf>
    <xf numFmtId="4" fontId="50" fillId="0" borderId="1" xfId="0" applyNumberFormat="1" applyFont="1" applyFill="1" applyBorder="1" applyAlignment="1">
      <alignment vertical="top" wrapText="1"/>
    </xf>
    <xf numFmtId="2" fontId="50" fillId="0" borderId="1" xfId="0" applyNumberFormat="1" applyFont="1" applyFill="1" applyBorder="1" applyAlignment="1">
      <alignment horizontal="right" vertical="top" wrapText="1"/>
    </xf>
    <xf numFmtId="1" fontId="26" fillId="0" borderId="1" xfId="0" quotePrefix="1" applyNumberFormat="1" applyFont="1" applyFill="1" applyBorder="1" applyAlignment="1">
      <alignment horizontal="center" vertical="top" wrapText="1"/>
    </xf>
    <xf numFmtId="4" fontId="26" fillId="0" borderId="1" xfId="0" applyNumberFormat="1" applyFont="1" applyFill="1" applyBorder="1" applyAlignment="1">
      <alignment horizontal="right" vertical="top" wrapText="1"/>
    </xf>
    <xf numFmtId="4" fontId="26" fillId="0" borderId="0" xfId="0" applyNumberFormat="1" applyFont="1" applyFill="1" applyBorder="1" applyAlignment="1">
      <alignment horizontal="justify" vertical="top" wrapText="1"/>
    </xf>
    <xf numFmtId="2" fontId="23" fillId="0" borderId="0" xfId="0" applyNumberFormat="1" applyFont="1" applyFill="1" applyAlignment="1">
      <alignment horizontal="right" vertical="top" wrapText="1"/>
    </xf>
    <xf numFmtId="4" fontId="23" fillId="0" borderId="1" xfId="0" applyNumberFormat="1" applyFont="1" applyFill="1" applyBorder="1" applyAlignment="1">
      <alignment horizontal="center" vertical="top" wrapText="1"/>
    </xf>
    <xf numFmtId="2" fontId="23" fillId="0" borderId="1" xfId="0" applyNumberFormat="1" applyFont="1" applyFill="1" applyBorder="1" applyAlignment="1">
      <alignment horizontal="right" vertical="top" wrapText="1"/>
    </xf>
    <xf numFmtId="2" fontId="23" fillId="0" borderId="0" xfId="0" applyNumberFormat="1" applyFont="1" applyFill="1" applyAlignment="1">
      <alignment vertical="top" wrapText="1"/>
    </xf>
    <xf numFmtId="4" fontId="22" fillId="0" borderId="0" xfId="0" applyNumberFormat="1" applyFont="1" applyFill="1" applyAlignment="1">
      <alignment horizontal="center" vertical="top" wrapText="1"/>
    </xf>
    <xf numFmtId="2" fontId="22" fillId="0" borderId="0" xfId="0" applyNumberFormat="1" applyFont="1" applyFill="1" applyAlignment="1">
      <alignment horizontal="right" vertical="top" wrapText="1"/>
    </xf>
    <xf numFmtId="2" fontId="22" fillId="0" borderId="0" xfId="0" applyNumberFormat="1" applyFont="1" applyFill="1" applyAlignment="1">
      <alignment vertical="top" wrapText="1"/>
    </xf>
    <xf numFmtId="4" fontId="22" fillId="0" borderId="0" xfId="0" applyNumberFormat="1" applyFont="1" applyAlignment="1">
      <alignment vertical="top" wrapText="1"/>
    </xf>
    <xf numFmtId="4" fontId="22" fillId="0" borderId="0" xfId="0" applyNumberFormat="1" applyFont="1" applyAlignment="1">
      <alignment horizontal="center" vertical="top" wrapText="1"/>
    </xf>
    <xf numFmtId="2" fontId="22" fillId="0" borderId="0" xfId="0" applyNumberFormat="1" applyFont="1" applyAlignment="1">
      <alignment horizontal="right" vertical="top" wrapText="1"/>
    </xf>
    <xf numFmtId="2" fontId="22" fillId="0" borderId="0" xfId="0" applyNumberFormat="1" applyFont="1" applyAlignment="1">
      <alignment vertical="top" wrapText="1"/>
    </xf>
    <xf numFmtId="1" fontId="26" fillId="0" borderId="0" xfId="0" applyNumberFormat="1" applyFont="1" applyAlignment="1">
      <alignment wrapText="1"/>
    </xf>
    <xf numFmtId="1" fontId="26" fillId="0" borderId="0" xfId="0" applyNumberFormat="1" applyFont="1" applyAlignment="1">
      <alignment horizontal="right" wrapText="1"/>
    </xf>
    <xf numFmtId="1" fontId="27" fillId="0" borderId="0" xfId="0" applyNumberFormat="1" applyFont="1" applyAlignment="1">
      <alignment wrapText="1"/>
    </xf>
    <xf numFmtId="49" fontId="22" fillId="0" borderId="1" xfId="0" applyNumberFormat="1" applyFont="1" applyBorder="1" applyAlignment="1">
      <alignment horizontal="right" wrapText="1"/>
    </xf>
    <xf numFmtId="49" fontId="22" fillId="0" borderId="1" xfId="0" applyNumberFormat="1" applyFont="1" applyBorder="1" applyAlignment="1">
      <alignment wrapText="1"/>
    </xf>
    <xf numFmtId="1" fontId="22" fillId="0" borderId="1" xfId="0" applyNumberFormat="1" applyFont="1" applyBorder="1" applyAlignment="1">
      <alignment horizontal="right" wrapText="1"/>
    </xf>
    <xf numFmtId="4" fontId="22" fillId="0" borderId="1" xfId="0" applyNumberFormat="1" applyFont="1" applyFill="1" applyBorder="1" applyAlignment="1">
      <alignment horizontal="right" wrapText="1"/>
    </xf>
    <xf numFmtId="0" fontId="22" fillId="0" borderId="0" xfId="0" applyFont="1" applyBorder="1" applyAlignment="1">
      <alignment horizontal="left" wrapText="1"/>
    </xf>
    <xf numFmtId="49" fontId="23" fillId="0" borderId="0" xfId="0" applyNumberFormat="1" applyFont="1" applyBorder="1" applyAlignment="1">
      <alignment horizontal="right" vertical="top" wrapText="1"/>
    </xf>
    <xf numFmtId="49" fontId="23" fillId="0" borderId="0" xfId="0" applyNumberFormat="1" applyFont="1" applyBorder="1" applyAlignment="1">
      <alignment wrapText="1"/>
    </xf>
    <xf numFmtId="1" fontId="23" fillId="0" borderId="0" xfId="0" applyNumberFormat="1" applyFont="1" applyBorder="1" applyAlignment="1">
      <alignment horizontal="right" wrapText="1"/>
    </xf>
    <xf numFmtId="4" fontId="23" fillId="0" borderId="0" xfId="0" applyNumberFormat="1" applyFont="1" applyFill="1" applyBorder="1" applyAlignment="1">
      <alignment horizontal="right" wrapText="1"/>
    </xf>
    <xf numFmtId="0" fontId="23" fillId="0" borderId="0" xfId="0" applyFont="1" applyAlignment="1">
      <alignment horizontal="center" wrapText="1"/>
    </xf>
    <xf numFmtId="49" fontId="24" fillId="0" borderId="0" xfId="0" applyNumberFormat="1" applyFont="1" applyAlignment="1">
      <alignment horizontal="right" vertical="top" wrapText="1"/>
    </xf>
    <xf numFmtId="9" fontId="25" fillId="0" borderId="0" xfId="0" applyNumberFormat="1" applyFont="1" applyAlignment="1">
      <alignment wrapText="1"/>
    </xf>
    <xf numFmtId="4" fontId="25" fillId="0" borderId="0" xfId="0" applyNumberFormat="1" applyFont="1" applyAlignment="1">
      <alignment wrapText="1"/>
    </xf>
    <xf numFmtId="0" fontId="25" fillId="0" borderId="0" xfId="0" applyFont="1" applyAlignment="1">
      <alignment wrapText="1"/>
    </xf>
    <xf numFmtId="9" fontId="26" fillId="0" borderId="0" xfId="0" applyNumberFormat="1" applyFont="1" applyAlignment="1">
      <alignment wrapText="1"/>
    </xf>
    <xf numFmtId="9" fontId="23" fillId="0" borderId="0" xfId="0" applyNumberFormat="1" applyFont="1" applyAlignment="1">
      <alignment wrapText="1"/>
    </xf>
    <xf numFmtId="1" fontId="23" fillId="0" borderId="0" xfId="0" applyNumberFormat="1" applyFont="1" applyAlignment="1">
      <alignment horizontal="right" wrapText="1"/>
    </xf>
    <xf numFmtId="4" fontId="23" fillId="0" borderId="0" xfId="0" applyNumberFormat="1" applyFont="1" applyAlignment="1">
      <alignment horizontal="right" wrapText="1"/>
    </xf>
    <xf numFmtId="0" fontId="23" fillId="0" borderId="0" xfId="0" applyFont="1" applyAlignment="1">
      <alignment wrapText="1"/>
    </xf>
    <xf numFmtId="49" fontId="27" fillId="0" borderId="0" xfId="0" applyNumberFormat="1" applyFont="1" applyAlignment="1">
      <alignment horizontal="right" vertical="top" wrapText="1"/>
    </xf>
    <xf numFmtId="1" fontId="23" fillId="0" borderId="0" xfId="0" applyNumberFormat="1" applyFont="1" applyAlignment="1">
      <alignment wrapText="1"/>
    </xf>
    <xf numFmtId="4" fontId="23" fillId="0" borderId="0" xfId="0" applyNumberFormat="1" applyFont="1" applyAlignment="1">
      <alignment wrapText="1"/>
    </xf>
    <xf numFmtId="49" fontId="26" fillId="0" borderId="0" xfId="0" applyNumberFormat="1" applyFont="1" applyAlignment="1">
      <alignment wrapText="1"/>
    </xf>
    <xf numFmtId="4" fontId="26" fillId="0" borderId="0" xfId="0" applyNumberFormat="1" applyFont="1" applyAlignment="1">
      <alignment horizontal="right" wrapText="1"/>
    </xf>
    <xf numFmtId="0" fontId="26" fillId="0" borderId="0" xfId="0" applyFont="1" applyAlignment="1">
      <alignment horizontal="left" wrapText="1"/>
    </xf>
    <xf numFmtId="1" fontId="26" fillId="0" borderId="0" xfId="0" applyNumberFormat="1" applyFont="1" applyAlignment="1">
      <alignment horizontal="left" wrapText="1"/>
    </xf>
    <xf numFmtId="1" fontId="27" fillId="0" borderId="0" xfId="0" applyNumberFormat="1" applyFont="1" applyAlignment="1">
      <alignment horizontal="right" vertical="top" wrapText="1"/>
    </xf>
    <xf numFmtId="49" fontId="27" fillId="0" borderId="0" xfId="0" applyNumberFormat="1" applyFont="1" applyAlignment="1">
      <alignment wrapText="1"/>
    </xf>
    <xf numFmtId="1" fontId="27" fillId="0" borderId="0" xfId="0" applyNumberFormat="1" applyFont="1" applyAlignment="1">
      <alignment horizontal="right" wrapText="1"/>
    </xf>
    <xf numFmtId="0" fontId="29" fillId="0" borderId="0" xfId="0" applyFont="1" applyAlignment="1">
      <alignment wrapText="1"/>
    </xf>
    <xf numFmtId="49" fontId="26" fillId="0" borderId="0" xfId="0" applyNumberFormat="1" applyFont="1" applyBorder="1" applyAlignment="1">
      <alignment horizontal="right" vertical="top" wrapText="1"/>
    </xf>
    <xf numFmtId="9" fontId="26" fillId="0" borderId="1" xfId="2" applyFont="1" applyBorder="1" applyAlignment="1">
      <alignment wrapText="1"/>
    </xf>
    <xf numFmtId="1" fontId="26" fillId="0" borderId="1" xfId="0" applyNumberFormat="1" applyFont="1" applyBorder="1" applyAlignment="1">
      <alignment wrapText="1"/>
    </xf>
    <xf numFmtId="4" fontId="26" fillId="0" borderId="1" xfId="0" applyNumberFormat="1" applyFont="1" applyBorder="1" applyAlignment="1">
      <alignment horizontal="right" wrapText="1"/>
    </xf>
    <xf numFmtId="0" fontId="26" fillId="0" borderId="0" xfId="0" applyFont="1" applyBorder="1" applyAlignment="1">
      <alignment wrapText="1"/>
    </xf>
    <xf numFmtId="4" fontId="26" fillId="0" borderId="1" xfId="0" applyNumberFormat="1" applyFont="1" applyBorder="1" applyAlignment="1">
      <alignment wrapText="1"/>
    </xf>
    <xf numFmtId="9" fontId="26" fillId="0" borderId="1" xfId="0" applyNumberFormat="1" applyFont="1" applyBorder="1" applyAlignment="1">
      <alignment wrapText="1"/>
    </xf>
    <xf numFmtId="1" fontId="26" fillId="0" borderId="1" xfId="0" applyNumberFormat="1" applyFont="1" applyBorder="1" applyAlignment="1">
      <alignment horizontal="right" wrapText="1"/>
    </xf>
    <xf numFmtId="1" fontId="27" fillId="0" borderId="0" xfId="0" applyNumberFormat="1" applyFont="1" applyAlignment="1">
      <alignment horizontal="center" wrapText="1"/>
    </xf>
    <xf numFmtId="0" fontId="26" fillId="0" borderId="0" xfId="0" applyFont="1" applyAlignment="1">
      <alignment horizontal="center" wrapText="1"/>
    </xf>
    <xf numFmtId="1" fontId="27" fillId="0" borderId="0" xfId="0" applyNumberFormat="1" applyFont="1" applyAlignment="1">
      <alignment horizontal="center" vertical="center" wrapText="1"/>
    </xf>
    <xf numFmtId="1" fontId="27" fillId="0" borderId="0" xfId="0" applyNumberFormat="1" applyFont="1" applyBorder="1" applyAlignment="1">
      <alignment horizontal="center" wrapText="1"/>
    </xf>
    <xf numFmtId="0" fontId="31" fillId="0" borderId="0" xfId="0" applyFont="1" applyBorder="1" applyAlignment="1">
      <alignment horizontal="center" vertical="center" wrapText="1"/>
    </xf>
    <xf numFmtId="1" fontId="27" fillId="0" borderId="1" xfId="0" applyNumberFormat="1" applyFont="1" applyBorder="1" applyAlignment="1">
      <alignment horizontal="center" wrapText="1"/>
    </xf>
    <xf numFmtId="0" fontId="32" fillId="0" borderId="0" xfId="0" applyFont="1" applyAlignment="1">
      <alignment vertical="top" wrapText="1"/>
    </xf>
    <xf numFmtId="0" fontId="32" fillId="0" borderId="0" xfId="0" applyFont="1" applyAlignment="1">
      <alignment wrapText="1"/>
    </xf>
    <xf numFmtId="1" fontId="32" fillId="0" borderId="0" xfId="0" applyNumberFormat="1" applyFont="1" applyAlignment="1">
      <alignment horizontal="center" wrapText="1"/>
    </xf>
    <xf numFmtId="0" fontId="27" fillId="0" borderId="1" xfId="0" applyFont="1" applyBorder="1" applyAlignment="1">
      <alignment wrapText="1"/>
    </xf>
    <xf numFmtId="0" fontId="26" fillId="0" borderId="0" xfId="0" applyFont="1" applyAlignment="1">
      <alignment horizontal="right" vertical="top" wrapText="1"/>
    </xf>
    <xf numFmtId="0" fontId="26" fillId="0" borderId="0" xfId="0" applyFont="1" applyAlignment="1" applyProtection="1">
      <alignment wrapText="1"/>
      <protection locked="0"/>
    </xf>
    <xf numFmtId="49" fontId="26" fillId="0" borderId="0" xfId="0" applyNumberFormat="1" applyFont="1" applyFill="1" applyAlignment="1">
      <alignment horizontal="right" vertical="top" wrapText="1"/>
    </xf>
    <xf numFmtId="49" fontId="26" fillId="0" borderId="0" xfId="0" applyNumberFormat="1" applyFont="1" applyFill="1" applyAlignment="1">
      <alignment wrapText="1"/>
    </xf>
    <xf numFmtId="1" fontId="26" fillId="0" borderId="0" xfId="0" applyNumberFormat="1" applyFont="1" applyFill="1" applyAlignment="1">
      <alignment horizontal="right" wrapText="1"/>
    </xf>
    <xf numFmtId="0" fontId="26" fillId="0" borderId="0" xfId="0" applyFont="1" applyFill="1" applyAlignment="1">
      <alignment wrapText="1"/>
    </xf>
    <xf numFmtId="49" fontId="26" fillId="0" borderId="0" xfId="0" applyNumberFormat="1" applyFont="1" applyAlignment="1" applyProtection="1">
      <alignment wrapText="1"/>
    </xf>
    <xf numFmtId="1" fontId="26" fillId="0" borderId="0" xfId="0" applyNumberFormat="1" applyFont="1" applyAlignment="1" applyProtection="1">
      <alignment horizontal="right" wrapText="1"/>
    </xf>
    <xf numFmtId="4" fontId="26" fillId="0" borderId="0" xfId="0" applyNumberFormat="1" applyFont="1" applyAlignment="1" applyProtection="1">
      <alignment horizontal="right" wrapText="1"/>
      <protection locked="0"/>
    </xf>
    <xf numFmtId="49" fontId="26" fillId="0" borderId="3" xfId="0" applyNumberFormat="1" applyFont="1" applyBorder="1" applyAlignment="1">
      <alignment horizontal="right" vertical="top" wrapText="1"/>
    </xf>
    <xf numFmtId="0" fontId="26" fillId="0" borderId="3" xfId="0" applyNumberFormat="1" applyFont="1" applyBorder="1" applyAlignment="1">
      <alignment horizontal="left" vertical="top" wrapText="1"/>
    </xf>
    <xf numFmtId="9" fontId="26" fillId="0" borderId="3" xfId="0" applyNumberFormat="1" applyFont="1" applyBorder="1" applyAlignment="1">
      <alignment wrapText="1"/>
    </xf>
    <xf numFmtId="1" fontId="26" fillId="0" borderId="3" xfId="0" applyNumberFormat="1" applyFont="1" applyBorder="1" applyAlignment="1">
      <alignment horizontal="right" wrapText="1"/>
    </xf>
    <xf numFmtId="4" fontId="26" fillId="0" borderId="3" xfId="0" applyNumberFormat="1" applyFont="1" applyBorder="1" applyAlignment="1">
      <alignment wrapText="1"/>
    </xf>
    <xf numFmtId="49" fontId="26" fillId="0" borderId="1" xfId="0" applyNumberFormat="1" applyFont="1" applyBorder="1" applyAlignment="1">
      <alignment horizontal="right" vertical="top" wrapText="1"/>
    </xf>
    <xf numFmtId="49" fontId="26" fillId="0" borderId="1" xfId="0" applyNumberFormat="1" applyFont="1" applyBorder="1" applyAlignment="1">
      <alignment wrapText="1"/>
    </xf>
    <xf numFmtId="49" fontId="23" fillId="0" borderId="0" xfId="0" applyNumberFormat="1" applyFont="1" applyAlignment="1">
      <alignment wrapText="1"/>
    </xf>
    <xf numFmtId="49" fontId="23" fillId="0" borderId="0" xfId="0" applyNumberFormat="1" applyFont="1" applyAlignment="1" applyProtection="1">
      <alignment horizontal="right" vertical="top" wrapText="1"/>
    </xf>
    <xf numFmtId="49" fontId="23" fillId="0" borderId="0" xfId="0" applyNumberFormat="1" applyFont="1" applyAlignment="1" applyProtection="1">
      <alignment wrapText="1"/>
    </xf>
    <xf numFmtId="1" fontId="23" fillId="0" borderId="0" xfId="0" applyNumberFormat="1" applyFont="1" applyAlignment="1" applyProtection="1">
      <alignment wrapText="1"/>
    </xf>
    <xf numFmtId="4" fontId="23" fillId="0" borderId="0" xfId="0" applyNumberFormat="1" applyFont="1" applyAlignment="1" applyProtection="1">
      <alignment horizontal="right" wrapText="1"/>
      <protection locked="0"/>
    </xf>
    <xf numFmtId="0" fontId="23" fillId="0" borderId="0" xfId="0" applyFont="1" applyAlignment="1" applyProtection="1">
      <alignment wrapText="1"/>
      <protection locked="0"/>
    </xf>
    <xf numFmtId="0" fontId="27" fillId="0" borderId="0" xfId="0" applyFont="1" applyAlignment="1">
      <alignment horizontal="right" wrapText="1"/>
    </xf>
    <xf numFmtId="168" fontId="27" fillId="0" borderId="0" xfId="0" applyNumberFormat="1" applyFont="1" applyAlignment="1">
      <alignment wrapText="1"/>
    </xf>
    <xf numFmtId="49" fontId="26" fillId="0" borderId="1" xfId="0" applyNumberFormat="1" applyFont="1" applyFill="1" applyBorder="1" applyAlignment="1">
      <alignment horizontal="right" vertical="top" wrapText="1"/>
    </xf>
    <xf numFmtId="1" fontId="26" fillId="0" borderId="1" xfId="0" applyNumberFormat="1" applyFont="1" applyFill="1" applyBorder="1" applyAlignment="1">
      <alignment wrapText="1"/>
    </xf>
    <xf numFmtId="4" fontId="26" fillId="0" borderId="1" xfId="0" applyNumberFormat="1" applyFont="1" applyFill="1" applyBorder="1" applyAlignment="1">
      <alignment wrapText="1"/>
    </xf>
    <xf numFmtId="4" fontId="26" fillId="0" borderId="0" xfId="0" applyNumberFormat="1" applyFont="1" applyBorder="1" applyAlignment="1">
      <alignment wrapText="1"/>
    </xf>
    <xf numFmtId="9" fontId="23" fillId="0" borderId="3" xfId="0" applyNumberFormat="1" applyFont="1" applyBorder="1" applyAlignment="1">
      <alignment wrapText="1"/>
    </xf>
    <xf numFmtId="1" fontId="23" fillId="0" borderId="3" xfId="0" applyNumberFormat="1" applyFont="1" applyBorder="1" applyAlignment="1">
      <alignment horizontal="right" wrapText="1"/>
    </xf>
    <xf numFmtId="4" fontId="23" fillId="0" borderId="3" xfId="0" applyNumberFormat="1" applyFont="1" applyBorder="1" applyAlignment="1">
      <alignment horizontal="right" wrapText="1"/>
    </xf>
    <xf numFmtId="9" fontId="23" fillId="0" borderId="0" xfId="0" applyNumberFormat="1" applyFont="1" applyBorder="1" applyAlignment="1">
      <alignment wrapText="1"/>
    </xf>
    <xf numFmtId="4" fontId="23" fillId="0" borderId="0" xfId="0" applyNumberFormat="1" applyFont="1" applyBorder="1" applyAlignment="1">
      <alignment horizontal="right" wrapText="1"/>
    </xf>
    <xf numFmtId="0" fontId="27" fillId="0" borderId="0" xfId="0" applyFont="1" applyFill="1" applyBorder="1" applyAlignment="1">
      <alignment horizontal="right" vertical="top" wrapText="1"/>
    </xf>
    <xf numFmtId="0" fontId="27" fillId="0" borderId="0" xfId="0" applyFont="1" applyFill="1" applyBorder="1" applyAlignment="1">
      <alignment horizontal="left" wrapText="1"/>
    </xf>
    <xf numFmtId="1" fontId="27" fillId="0" borderId="0" xfId="0" applyNumberFormat="1" applyFont="1" applyFill="1" applyBorder="1" applyAlignment="1">
      <alignment horizontal="right" wrapText="1"/>
    </xf>
    <xf numFmtId="9" fontId="26" fillId="0" borderId="0" xfId="0" applyNumberFormat="1" applyFont="1" applyBorder="1" applyAlignment="1">
      <alignment wrapText="1"/>
    </xf>
    <xf numFmtId="4" fontId="26" fillId="0" borderId="0" xfId="0" applyNumberFormat="1" applyFont="1" applyBorder="1" applyAlignment="1">
      <alignment horizontal="right" wrapText="1"/>
    </xf>
    <xf numFmtId="49" fontId="26" fillId="0" borderId="0" xfId="3" applyNumberFormat="1" applyFont="1" applyAlignment="1">
      <alignment wrapText="1"/>
    </xf>
    <xf numFmtId="1" fontId="26" fillId="0" borderId="0" xfId="3" applyNumberFormat="1" applyFont="1" applyAlignment="1">
      <alignment horizontal="right" wrapText="1"/>
    </xf>
    <xf numFmtId="4" fontId="26" fillId="0" borderId="0" xfId="4" applyNumberFormat="1" applyFill="1" applyBorder="1" applyAlignment="1">
      <alignment wrapText="1"/>
    </xf>
    <xf numFmtId="0" fontId="28" fillId="0" borderId="0" xfId="0" applyFont="1" applyFill="1" applyBorder="1" applyAlignment="1">
      <alignment horizontal="left" wrapText="1"/>
    </xf>
    <xf numFmtId="1" fontId="28" fillId="0" borderId="0" xfId="0" applyNumberFormat="1" applyFont="1" applyFill="1" applyBorder="1" applyAlignment="1">
      <alignment horizontal="right" wrapText="1"/>
    </xf>
    <xf numFmtId="4" fontId="28" fillId="0" borderId="0" xfId="0" applyNumberFormat="1" applyFont="1" applyFill="1" applyBorder="1" applyAlignment="1">
      <alignment horizontal="right" wrapText="1"/>
    </xf>
    <xf numFmtId="0" fontId="27" fillId="0" borderId="0" xfId="0" applyFont="1" applyBorder="1" applyAlignment="1">
      <alignment wrapText="1"/>
    </xf>
    <xf numFmtId="1" fontId="28" fillId="0" borderId="0" xfId="0" applyNumberFormat="1" applyFont="1" applyFill="1" applyBorder="1" applyAlignment="1">
      <alignment horizontal="center" wrapText="1"/>
    </xf>
    <xf numFmtId="49" fontId="26" fillId="0" borderId="1" xfId="0" applyNumberFormat="1" applyFont="1" applyBorder="1" applyAlignment="1" applyProtection="1">
      <alignment wrapText="1"/>
    </xf>
    <xf numFmtId="1" fontId="26" fillId="0" borderId="1" xfId="0" applyNumberFormat="1" applyFont="1" applyBorder="1" applyAlignment="1" applyProtection="1">
      <alignment wrapText="1"/>
    </xf>
    <xf numFmtId="4" fontId="26" fillId="0" borderId="0" xfId="0" applyNumberFormat="1" applyFont="1" applyAlignment="1">
      <alignment horizontal="right" vertical="top" wrapText="1"/>
    </xf>
    <xf numFmtId="0" fontId="26" fillId="0" borderId="0" xfId="0" applyNumberFormat="1" applyFont="1" applyAlignment="1">
      <alignment wrapText="1"/>
    </xf>
    <xf numFmtId="4" fontId="26" fillId="0" borderId="0" xfId="0" applyNumberFormat="1" applyFont="1" applyBorder="1" applyAlignment="1">
      <alignment horizontal="right" vertical="top" wrapText="1"/>
    </xf>
    <xf numFmtId="4" fontId="26" fillId="0" borderId="10" xfId="0" applyNumberFormat="1" applyFont="1" applyBorder="1" applyAlignment="1">
      <alignment horizontal="right" vertical="top" wrapText="1"/>
    </xf>
    <xf numFmtId="4" fontId="26" fillId="0" borderId="10" xfId="0" applyNumberFormat="1" applyFont="1" applyBorder="1" applyAlignment="1">
      <alignment horizontal="left" vertical="top" wrapText="1"/>
    </xf>
    <xf numFmtId="9" fontId="26" fillId="0" borderId="10" xfId="0" applyNumberFormat="1" applyFont="1" applyBorder="1" applyAlignment="1">
      <alignment wrapText="1"/>
    </xf>
    <xf numFmtId="1" fontId="26" fillId="0" borderId="10" xfId="0" applyNumberFormat="1" applyFont="1" applyBorder="1" applyAlignment="1">
      <alignment wrapText="1"/>
    </xf>
    <xf numFmtId="4" fontId="26" fillId="0" borderId="10" xfId="0" applyNumberFormat="1" applyFont="1" applyBorder="1" applyAlignment="1">
      <alignment wrapText="1"/>
    </xf>
    <xf numFmtId="4" fontId="31" fillId="0" borderId="0" xfId="0" applyNumberFormat="1" applyFont="1" applyBorder="1" applyAlignment="1">
      <alignment horizontal="center" vertical="center" wrapText="1"/>
    </xf>
    <xf numFmtId="4" fontId="32" fillId="0" borderId="0" xfId="0" applyNumberFormat="1" applyFont="1" applyAlignment="1">
      <alignment wrapText="1"/>
    </xf>
    <xf numFmtId="4" fontId="26" fillId="0" borderId="0" xfId="0" applyNumberFormat="1" applyFont="1" applyFill="1" applyAlignment="1">
      <alignment horizontal="right" wrapText="1"/>
    </xf>
    <xf numFmtId="4" fontId="26" fillId="0" borderId="0" xfId="0" applyNumberFormat="1" applyFont="1" applyAlignment="1" applyProtection="1">
      <alignment horizontal="right" wrapText="1"/>
    </xf>
    <xf numFmtId="4" fontId="23" fillId="0" borderId="3" xfId="0" applyNumberFormat="1" applyFont="1" applyBorder="1" applyAlignment="1">
      <alignment wrapText="1"/>
    </xf>
    <xf numFmtId="4" fontId="23" fillId="0" borderId="0" xfId="0" applyNumberFormat="1" applyFont="1" applyAlignment="1" applyProtection="1">
      <alignment wrapText="1"/>
    </xf>
    <xf numFmtId="4" fontId="26" fillId="0" borderId="0" xfId="0" applyNumberFormat="1" applyFont="1" applyAlignment="1" applyProtection="1">
      <alignment wrapText="1"/>
    </xf>
    <xf numFmtId="4" fontId="23" fillId="0" borderId="0" xfId="0" applyNumberFormat="1" applyFont="1" applyAlignment="1" applyProtection="1">
      <alignment horizontal="right" wrapText="1"/>
    </xf>
    <xf numFmtId="4" fontId="23" fillId="0" borderId="0" xfId="0" applyNumberFormat="1" applyFont="1" applyBorder="1" applyAlignment="1">
      <alignment wrapText="1"/>
    </xf>
    <xf numFmtId="4" fontId="27" fillId="0" borderId="1" xfId="0" applyNumberFormat="1" applyFont="1" applyBorder="1" applyAlignment="1">
      <alignment wrapText="1"/>
    </xf>
    <xf numFmtId="2" fontId="26" fillId="0" borderId="1" xfId="0" applyNumberFormat="1" applyFont="1" applyFill="1" applyBorder="1" applyAlignment="1">
      <alignment horizontal="right"/>
    </xf>
    <xf numFmtId="0" fontId="23" fillId="0" borderId="0" xfId="0" applyFont="1" applyFill="1" applyBorder="1" applyAlignment="1">
      <alignment horizontal="left" vertical="top" wrapText="1"/>
    </xf>
    <xf numFmtId="49" fontId="39" fillId="0" borderId="0" xfId="0" applyNumberFormat="1" applyFont="1" applyBorder="1" applyAlignment="1">
      <alignment horizontal="center" vertical="top" wrapText="1"/>
    </xf>
    <xf numFmtId="0" fontId="39" fillId="0" borderId="0" xfId="0" applyFont="1" applyBorder="1" applyAlignment="1">
      <alignment horizontal="center" vertical="top" wrapText="1"/>
    </xf>
    <xf numFmtId="169" fontId="39" fillId="0" borderId="0" xfId="0" applyNumberFormat="1" applyFont="1" applyBorder="1" applyAlignment="1">
      <alignment horizontal="right" vertical="top" wrapText="1"/>
    </xf>
    <xf numFmtId="169" fontId="41" fillId="0" borderId="0" xfId="0" applyNumberFormat="1" applyFont="1" applyBorder="1" applyAlignment="1">
      <alignment horizontal="right" vertical="top" wrapText="1"/>
    </xf>
    <xf numFmtId="0" fontId="39" fillId="0" borderId="0" xfId="0" applyFont="1" applyBorder="1" applyAlignment="1">
      <alignment horizontal="justify" vertical="top" wrapText="1"/>
    </xf>
    <xf numFmtId="0" fontId="23" fillId="0" borderId="0" xfId="0" applyFont="1" applyBorder="1" applyAlignment="1">
      <alignment horizontal="justify" vertical="top" wrapText="1"/>
    </xf>
    <xf numFmtId="0" fontId="43" fillId="0" borderId="0" xfId="0" applyFont="1" applyBorder="1" applyAlignment="1">
      <alignment horizontal="justify" vertical="top" wrapText="1"/>
    </xf>
    <xf numFmtId="0" fontId="39" fillId="0" borderId="5" xfId="0" applyFont="1" applyBorder="1" applyAlignment="1">
      <alignment horizontal="center" vertical="top" wrapText="1"/>
    </xf>
    <xf numFmtId="0" fontId="43" fillId="0" borderId="5" xfId="0" applyFont="1" applyBorder="1" applyAlignment="1">
      <alignment horizontal="center" vertical="top" wrapText="1"/>
    </xf>
    <xf numFmtId="165" fontId="43" fillId="0" borderId="5" xfId="0" applyNumberFormat="1" applyFont="1" applyBorder="1" applyAlignment="1">
      <alignment horizontal="right" vertical="top" wrapText="1"/>
    </xf>
    <xf numFmtId="0" fontId="0" fillId="0" borderId="0" xfId="0" applyFont="1" applyBorder="1" applyAlignment="1">
      <alignment horizontal="justify" vertical="top" wrapText="1"/>
    </xf>
    <xf numFmtId="0" fontId="2" fillId="0" borderId="0" xfId="0" applyFont="1" applyAlignment="1">
      <alignment horizontal="right" vertical="top" wrapText="1"/>
    </xf>
    <xf numFmtId="4" fontId="2" fillId="0" borderId="0" xfId="0" applyNumberFormat="1" applyFont="1" applyAlignment="1">
      <alignment horizontal="right" vertical="top" wrapText="1"/>
    </xf>
    <xf numFmtId="2" fontId="3" fillId="0" borderId="0" xfId="0" applyNumberFormat="1" applyFont="1" applyBorder="1" applyAlignment="1">
      <alignment vertical="top" wrapText="1"/>
    </xf>
    <xf numFmtId="4" fontId="3" fillId="0" borderId="0" xfId="0" applyNumberFormat="1" applyFont="1" applyBorder="1" applyAlignment="1">
      <alignment vertical="top" wrapText="1"/>
    </xf>
    <xf numFmtId="0" fontId="3" fillId="0" borderId="0" xfId="0" applyFont="1" applyAlignment="1">
      <alignment horizontal="right" vertical="top" wrapText="1"/>
    </xf>
    <xf numFmtId="4" fontId="45" fillId="0" borderId="0" xfId="0" applyNumberFormat="1" applyFont="1" applyAlignment="1"/>
    <xf numFmtId="4" fontId="44" fillId="0" borderId="0" xfId="0" applyNumberFormat="1" applyFont="1" applyAlignment="1">
      <alignment horizontal="left"/>
    </xf>
    <xf numFmtId="4" fontId="0" fillId="0" borderId="0" xfId="0" applyNumberFormat="1"/>
    <xf numFmtId="4" fontId="34" fillId="3" borderId="14" xfId="0" applyNumberFormat="1" applyFont="1" applyFill="1" applyBorder="1" applyAlignment="1">
      <alignment horizontal="center" vertical="center" wrapText="1"/>
    </xf>
    <xf numFmtId="4" fontId="44" fillId="0" borderId="0" xfId="0" applyNumberFormat="1" applyFont="1" applyFill="1" applyBorder="1" applyAlignment="1"/>
    <xf numFmtId="4" fontId="26" fillId="0" borderId="1" xfId="0" applyNumberFormat="1" applyFont="1" applyFill="1" applyBorder="1" applyAlignment="1"/>
    <xf numFmtId="4" fontId="44" fillId="0" borderId="0" xfId="10" applyNumberFormat="1" applyFont="1" applyFill="1"/>
    <xf numFmtId="4" fontId="23" fillId="0" borderId="3" xfId="0" applyNumberFormat="1" applyFont="1" applyFill="1" applyBorder="1" applyAlignment="1"/>
    <xf numFmtId="4" fontId="26" fillId="0" borderId="0" xfId="0" applyNumberFormat="1" applyFont="1" applyFill="1" applyAlignment="1"/>
    <xf numFmtId="4" fontId="44" fillId="0" borderId="0" xfId="10" applyNumberFormat="1" applyFont="1" applyFill="1" applyAlignment="1"/>
    <xf numFmtId="4" fontId="26" fillId="0" borderId="0" xfId="10" applyNumberFormat="1" applyFont="1" applyFill="1" applyAlignment="1"/>
    <xf numFmtId="4" fontId="26" fillId="0" borderId="4" xfId="10" applyNumberFormat="1" applyFont="1" applyFill="1" applyBorder="1" applyAlignment="1"/>
    <xf numFmtId="4" fontId="45" fillId="3" borderId="15" xfId="0" applyNumberFormat="1" applyFont="1" applyFill="1" applyBorder="1" applyAlignment="1">
      <alignment horizontal="justify" vertical="center" wrapText="1"/>
    </xf>
    <xf numFmtId="4" fontId="26" fillId="0" borderId="0" xfId="0" applyNumberFormat="1" applyFont="1" applyAlignment="1">
      <alignment horizontal="left" vertical="top" wrapText="1"/>
    </xf>
    <xf numFmtId="1" fontId="26" fillId="0" borderId="0" xfId="0" applyNumberFormat="1" applyFont="1" applyFill="1" applyAlignment="1">
      <alignment horizontal="left" vertical="top" wrapText="1"/>
    </xf>
    <xf numFmtId="0" fontId="22" fillId="0" borderId="19" xfId="0" applyFont="1" applyFill="1" applyBorder="1" applyAlignment="1">
      <alignment horizontal="center" vertical="center"/>
    </xf>
    <xf numFmtId="0" fontId="22" fillId="0" borderId="19" xfId="0" applyFont="1" applyFill="1" applyBorder="1" applyAlignment="1">
      <alignment horizontal="left" vertical="top" wrapText="1"/>
    </xf>
    <xf numFmtId="3" fontId="22" fillId="0" borderId="19" xfId="0" applyNumberFormat="1" applyFont="1" applyFill="1" applyBorder="1" applyAlignment="1">
      <alignment horizontal="center" vertical="center"/>
    </xf>
    <xf numFmtId="4" fontId="22" fillId="0" borderId="19" xfId="0" applyNumberFormat="1" applyFont="1" applyFill="1" applyBorder="1" applyAlignment="1">
      <alignment horizontal="center" vertical="center"/>
    </xf>
    <xf numFmtId="4" fontId="57" fillId="0" borderId="19" xfId="0" applyNumberFormat="1" applyFont="1" applyFill="1" applyBorder="1" applyAlignment="1">
      <alignment horizontal="right" vertical="center"/>
    </xf>
    <xf numFmtId="4" fontId="22" fillId="0" borderId="19" xfId="0" applyNumberFormat="1" applyFont="1" applyFill="1" applyBorder="1" applyAlignment="1">
      <alignment horizontal="right" vertical="center"/>
    </xf>
    <xf numFmtId="0" fontId="22" fillId="0" borderId="19" xfId="0" applyFont="1" applyFill="1" applyBorder="1" applyAlignment="1">
      <alignment horizontal="center" vertical="center" wrapText="1"/>
    </xf>
    <xf numFmtId="4" fontId="49" fillId="0" borderId="0" xfId="0" applyNumberFormat="1" applyFont="1" applyAlignment="1">
      <alignment horizontal="left"/>
    </xf>
    <xf numFmtId="4" fontId="44" fillId="0" borderId="0" xfId="0" applyNumberFormat="1" applyFont="1" applyFill="1" applyAlignment="1">
      <alignment horizontal="center"/>
    </xf>
    <xf numFmtId="4" fontId="47" fillId="0" borderId="0" xfId="0" applyNumberFormat="1" applyFont="1" applyFill="1"/>
    <xf numFmtId="4" fontId="55" fillId="0" borderId="14" xfId="0" applyNumberFormat="1" applyFont="1" applyBorder="1" applyAlignment="1">
      <alignment horizontal="left" vertical="center"/>
    </xf>
    <xf numFmtId="4" fontId="23" fillId="3" borderId="14" xfId="0" applyNumberFormat="1" applyFont="1" applyFill="1" applyBorder="1" applyAlignment="1">
      <alignment horizontal="left" vertical="center" wrapText="1"/>
    </xf>
    <xf numFmtId="4" fontId="25" fillId="0" borderId="0" xfId="0" applyNumberFormat="1" applyFont="1" applyAlignment="1">
      <alignment horizontal="center" vertical="top" wrapText="1"/>
    </xf>
    <xf numFmtId="2" fontId="25" fillId="0" borderId="0" xfId="0" applyNumberFormat="1" applyFont="1" applyAlignment="1">
      <alignment horizontal="right" vertical="top" wrapText="1"/>
    </xf>
    <xf numFmtId="4" fontId="25" fillId="0" borderId="0" xfId="0" applyNumberFormat="1" applyFont="1" applyAlignment="1">
      <alignment horizontal="left" vertical="top" wrapText="1"/>
    </xf>
    <xf numFmtId="2" fontId="25" fillId="0" borderId="0" xfId="0" applyNumberFormat="1" applyFont="1" applyAlignment="1">
      <alignment vertical="top" wrapText="1"/>
    </xf>
    <xf numFmtId="4" fontId="25" fillId="0" borderId="0" xfId="0" applyNumberFormat="1" applyFont="1" applyAlignment="1">
      <alignment vertical="top" wrapText="1"/>
    </xf>
    <xf numFmtId="2" fontId="23" fillId="0" borderId="0" xfId="0" applyNumberFormat="1" applyFont="1" applyFill="1" applyBorder="1" applyAlignment="1">
      <alignment vertical="top" wrapText="1"/>
    </xf>
    <xf numFmtId="2" fontId="23" fillId="0" borderId="1" xfId="0" applyNumberFormat="1" applyFont="1" applyFill="1" applyBorder="1" applyAlignment="1">
      <alignment vertical="top" wrapText="1"/>
    </xf>
    <xf numFmtId="0" fontId="63" fillId="0" borderId="0" xfId="0" applyFont="1"/>
    <xf numFmtId="0" fontId="63" fillId="0" borderId="0" xfId="0" applyFont="1" applyFill="1"/>
    <xf numFmtId="0" fontId="22" fillId="0" borderId="1" xfId="0" applyFont="1" applyBorder="1" applyAlignment="1">
      <alignment horizontal="justify" vertical="center" wrapText="1"/>
    </xf>
    <xf numFmtId="165" fontId="63" fillId="0" borderId="0" xfId="0" applyNumberFormat="1" applyFont="1"/>
    <xf numFmtId="49" fontId="16" fillId="0" borderId="0" xfId="0" applyNumberFormat="1" applyFont="1" applyFill="1" applyAlignment="1" applyProtection="1">
      <alignment horizontal="left" vertical="center"/>
      <protection locked="0"/>
    </xf>
    <xf numFmtId="0" fontId="11" fillId="0" borderId="5" xfId="0" applyFont="1" applyFill="1" applyBorder="1" applyAlignment="1" applyProtection="1">
      <alignment horizontal="center" vertical="center" wrapText="1"/>
      <protection locked="0"/>
    </xf>
    <xf numFmtId="4" fontId="26" fillId="0" borderId="0" xfId="0" applyNumberFormat="1" applyFont="1" applyFill="1" applyAlignment="1">
      <alignment wrapText="1"/>
    </xf>
    <xf numFmtId="0" fontId="26" fillId="0" borderId="0" xfId="0" applyNumberFormat="1" applyFont="1" applyFill="1" applyAlignment="1">
      <alignment horizontal="right" vertical="top" wrapText="1"/>
    </xf>
    <xf numFmtId="4" fontId="22" fillId="0" borderId="19" xfId="0" applyNumberFormat="1" applyFont="1" applyFill="1" applyBorder="1" applyAlignment="1">
      <alignment horizontal="center" vertical="center"/>
    </xf>
    <xf numFmtId="0" fontId="2" fillId="0" borderId="0" xfId="0" applyFont="1" applyAlignment="1">
      <alignment horizontal="left" vertical="top" wrapText="1"/>
    </xf>
    <xf numFmtId="49" fontId="16" fillId="0" borderId="0" xfId="0" applyNumberFormat="1" applyFont="1" applyFill="1" applyAlignment="1" applyProtection="1">
      <alignment horizontal="left" vertical="center"/>
      <protection locked="0"/>
    </xf>
    <xf numFmtId="4" fontId="28" fillId="0" borderId="0" xfId="0" applyNumberFormat="1" applyFont="1"/>
    <xf numFmtId="4" fontId="26" fillId="0" borderId="0" xfId="0" applyNumberFormat="1" applyFont="1"/>
    <xf numFmtId="4" fontId="26" fillId="0" borderId="0" xfId="0" applyNumberFormat="1" applyFont="1" applyAlignment="1">
      <alignment horizontal="right"/>
    </xf>
    <xf numFmtId="4" fontId="27" fillId="0" borderId="0" xfId="0" applyNumberFormat="1" applyFont="1"/>
    <xf numFmtId="4" fontId="26" fillId="0" borderId="0" xfId="0" applyNumberFormat="1" applyFont="1" applyAlignment="1" applyProtection="1">
      <alignment horizontal="right"/>
      <protection locked="0"/>
    </xf>
    <xf numFmtId="170" fontId="27" fillId="0" borderId="0" xfId="0" applyNumberFormat="1" applyFont="1" applyFill="1" applyBorder="1" applyAlignment="1">
      <alignment horizontal="right"/>
    </xf>
    <xf numFmtId="4" fontId="23" fillId="0" borderId="0" xfId="0" applyNumberFormat="1" applyFont="1" applyBorder="1" applyAlignment="1">
      <alignment horizontal="right"/>
    </xf>
    <xf numFmtId="4" fontId="28" fillId="0" borderId="0" xfId="0" applyNumberFormat="1" applyFont="1" applyFill="1" applyBorder="1" applyAlignment="1">
      <alignment horizontal="right"/>
    </xf>
    <xf numFmtId="2" fontId="6" fillId="0" borderId="0" xfId="0" applyNumberFormat="1" applyFont="1" applyAlignment="1">
      <alignment horizontal="right"/>
    </xf>
    <xf numFmtId="4" fontId="6" fillId="0" borderId="0" xfId="0" applyNumberFormat="1" applyFont="1" applyFill="1"/>
    <xf numFmtId="2" fontId="8" fillId="0" borderId="0" xfId="0" applyNumberFormat="1" applyFont="1" applyAlignment="1">
      <alignment horizontal="right"/>
    </xf>
    <xf numFmtId="0" fontId="2" fillId="0" borderId="0" xfId="0" applyFont="1" applyFill="1"/>
    <xf numFmtId="0" fontId="6" fillId="0" borderId="0" xfId="0" applyFont="1"/>
    <xf numFmtId="2" fontId="2" fillId="0" borderId="0" xfId="0" applyNumberFormat="1" applyFont="1" applyAlignment="1">
      <alignment horizontal="right"/>
    </xf>
    <xf numFmtId="49" fontId="2" fillId="0" borderId="0" xfId="0" applyNumberFormat="1" applyFont="1"/>
    <xf numFmtId="0" fontId="2" fillId="0" borderId="0" xfId="0" applyFont="1" applyAlignment="1">
      <alignment wrapText="1"/>
    </xf>
    <xf numFmtId="0" fontId="2" fillId="0" borderId="0" xfId="0" applyFont="1" applyAlignment="1">
      <alignment horizontal="right"/>
    </xf>
    <xf numFmtId="4" fontId="2" fillId="0" borderId="0" xfId="0" applyNumberFormat="1" applyFont="1" applyAlignment="1">
      <alignment horizontal="right"/>
    </xf>
    <xf numFmtId="0" fontId="3" fillId="0" borderId="0" xfId="0" applyFont="1" applyAlignment="1">
      <alignment wrapText="1"/>
    </xf>
    <xf numFmtId="49" fontId="2" fillId="0" borderId="1" xfId="0" applyNumberFormat="1" applyFont="1" applyBorder="1"/>
    <xf numFmtId="0" fontId="3" fillId="0" borderId="1" xfId="0" applyFont="1" applyBorder="1" applyAlignment="1">
      <alignment wrapText="1"/>
    </xf>
    <xf numFmtId="0" fontId="2" fillId="0" borderId="1" xfId="0" applyFont="1" applyBorder="1" applyAlignment="1">
      <alignment horizontal="right"/>
    </xf>
    <xf numFmtId="2" fontId="2" fillId="0" borderId="1" xfId="0" applyNumberFormat="1" applyFont="1" applyBorder="1" applyAlignment="1">
      <alignment horizontal="right"/>
    </xf>
    <xf numFmtId="4" fontId="2" fillId="0" borderId="1" xfId="0" applyNumberFormat="1" applyFont="1" applyBorder="1" applyAlignment="1">
      <alignment horizontal="right"/>
    </xf>
    <xf numFmtId="2" fontId="2" fillId="0" borderId="0" xfId="0" applyNumberFormat="1" applyFont="1" applyBorder="1" applyAlignment="1"/>
    <xf numFmtId="4" fontId="2" fillId="0" borderId="0" xfId="0" applyNumberFormat="1" applyFont="1" applyBorder="1" applyAlignment="1"/>
    <xf numFmtId="0" fontId="6" fillId="0" borderId="0" xfId="0" applyFont="1" applyFill="1" applyBorder="1" applyAlignment="1">
      <alignment horizontal="left"/>
    </xf>
    <xf numFmtId="0" fontId="8" fillId="0" borderId="0" xfId="0" applyFont="1" applyFill="1" applyBorder="1" applyAlignment="1">
      <alignment horizontal="left"/>
    </xf>
    <xf numFmtId="0" fontId="6" fillId="0" borderId="0" xfId="0" applyFont="1" applyFill="1" applyBorder="1" applyAlignment="1">
      <alignment wrapText="1"/>
    </xf>
    <xf numFmtId="0" fontId="8" fillId="0" borderId="0" xfId="0" applyFont="1"/>
    <xf numFmtId="49" fontId="2" fillId="0" borderId="0" xfId="0" applyNumberFormat="1" applyFont="1" applyBorder="1"/>
    <xf numFmtId="0" fontId="2" fillId="0" borderId="0" xfId="0" applyFont="1" applyBorder="1" applyAlignment="1">
      <alignment wrapText="1"/>
    </xf>
    <xf numFmtId="0" fontId="2" fillId="0" borderId="0" xfId="0" applyFont="1" applyBorder="1" applyAlignment="1">
      <alignment horizontal="right"/>
    </xf>
    <xf numFmtId="0" fontId="8" fillId="0" borderId="0" xfId="0" applyFont="1" applyAlignment="1">
      <alignment horizontal="left"/>
    </xf>
    <xf numFmtId="0" fontId="2" fillId="0" borderId="1" xfId="0" applyFont="1" applyBorder="1" applyAlignment="1">
      <alignment wrapText="1"/>
    </xf>
    <xf numFmtId="2" fontId="2" fillId="0" borderId="1" xfId="0" applyNumberFormat="1" applyFont="1" applyBorder="1" applyAlignment="1"/>
    <xf numFmtId="4" fontId="2" fillId="0" borderId="1" xfId="0" applyNumberFormat="1" applyFont="1" applyBorder="1" applyAlignment="1"/>
    <xf numFmtId="0" fontId="6" fillId="0" borderId="0" xfId="0" applyFont="1" applyAlignment="1">
      <alignment horizontal="left"/>
    </xf>
    <xf numFmtId="0" fontId="11" fillId="0" borderId="0" xfId="0" applyFont="1" applyAlignment="1">
      <alignment vertical="center"/>
    </xf>
    <xf numFmtId="2" fontId="3" fillId="0" borderId="0" xfId="0" applyNumberFormat="1" applyFont="1" applyBorder="1" applyAlignment="1"/>
    <xf numFmtId="4" fontId="3" fillId="0" borderId="0" xfId="0" applyNumberFormat="1" applyFont="1" applyBorder="1" applyAlignment="1"/>
    <xf numFmtId="2" fontId="2" fillId="0" borderId="0" xfId="0" applyNumberFormat="1" applyFont="1" applyBorder="1" applyAlignment="1">
      <alignment horizontal="right"/>
    </xf>
    <xf numFmtId="4" fontId="2" fillId="0" borderId="0" xfId="0" applyNumberFormat="1" applyFont="1" applyBorder="1" applyAlignment="1">
      <alignment horizontal="right"/>
    </xf>
    <xf numFmtId="49" fontId="2" fillId="2" borderId="1" xfId="0" applyNumberFormat="1" applyFont="1" applyFill="1" applyBorder="1"/>
    <xf numFmtId="0" fontId="4" fillId="2" borderId="1" xfId="0" applyFont="1" applyFill="1" applyBorder="1" applyAlignment="1">
      <alignment wrapText="1"/>
    </xf>
    <xf numFmtId="0" fontId="2" fillId="2" borderId="1" xfId="0" applyFont="1" applyFill="1" applyBorder="1" applyAlignment="1">
      <alignment horizontal="right"/>
    </xf>
    <xf numFmtId="2" fontId="2" fillId="2" borderId="1" xfId="0" applyNumberFormat="1" applyFont="1" applyFill="1" applyBorder="1" applyAlignment="1">
      <alignment horizontal="right"/>
    </xf>
    <xf numFmtId="4" fontId="2" fillId="2" borderId="1" xfId="0" applyNumberFormat="1" applyFont="1" applyFill="1" applyBorder="1" applyAlignment="1">
      <alignment horizontal="right"/>
    </xf>
    <xf numFmtId="49" fontId="3" fillId="2" borderId="0" xfId="0" applyNumberFormat="1" applyFont="1" applyFill="1" applyAlignment="1">
      <alignment horizontal="left" vertical="top"/>
    </xf>
    <xf numFmtId="0" fontId="3" fillId="2" borderId="0" xfId="0" applyFont="1" applyFill="1" applyAlignment="1">
      <alignment horizontal="right"/>
    </xf>
    <xf numFmtId="2" fontId="3" fillId="2" borderId="0" xfId="0" applyNumberFormat="1" applyFont="1" applyFill="1" applyAlignment="1">
      <alignment horizontal="right"/>
    </xf>
    <xf numFmtId="4" fontId="3" fillId="2" borderId="0" xfId="0" applyNumberFormat="1" applyFont="1" applyFill="1" applyAlignment="1">
      <alignment horizontal="right"/>
    </xf>
    <xf numFmtId="49" fontId="2" fillId="0" borderId="0" xfId="0" applyNumberFormat="1" applyFont="1" applyAlignment="1">
      <alignment horizontal="left" vertical="top"/>
    </xf>
    <xf numFmtId="49" fontId="2" fillId="0" borderId="1" xfId="0" applyNumberFormat="1" applyFont="1" applyBorder="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right"/>
    </xf>
    <xf numFmtId="2" fontId="3" fillId="0" borderId="0" xfId="0" applyNumberFormat="1" applyFont="1" applyAlignment="1">
      <alignment horizontal="right"/>
    </xf>
    <xf numFmtId="4" fontId="3" fillId="0" borderId="0" xfId="0" applyNumberFormat="1" applyFont="1" applyAlignment="1">
      <alignment horizontal="right"/>
    </xf>
    <xf numFmtId="49" fontId="3" fillId="0" borderId="0" xfId="0" applyNumberFormat="1" applyFont="1" applyFill="1" applyAlignment="1">
      <alignment horizontal="left" vertical="top"/>
    </xf>
    <xf numFmtId="0" fontId="3" fillId="0" borderId="0" xfId="0" applyFont="1" applyFill="1" applyAlignment="1">
      <alignment horizontal="right"/>
    </xf>
    <xf numFmtId="2" fontId="3" fillId="0" borderId="0" xfId="0" applyNumberFormat="1" applyFont="1" applyFill="1" applyAlignment="1">
      <alignment horizontal="right"/>
    </xf>
    <xf numFmtId="4" fontId="3" fillId="0" borderId="0" xfId="0" applyNumberFormat="1" applyFont="1" applyFill="1" applyAlignment="1">
      <alignment horizontal="right"/>
    </xf>
    <xf numFmtId="49" fontId="2" fillId="0" borderId="0" xfId="0" applyNumberFormat="1" applyFont="1" applyFill="1" applyAlignment="1">
      <alignment horizontal="left" vertical="top"/>
    </xf>
    <xf numFmtId="0" fontId="6" fillId="0" borderId="0" xfId="0" applyFont="1" applyAlignment="1">
      <alignment horizontal="right"/>
    </xf>
    <xf numFmtId="2" fontId="6" fillId="0" borderId="0" xfId="0" applyNumberFormat="1" applyFont="1"/>
    <xf numFmtId="4" fontId="6" fillId="0" borderId="0" xfId="0" applyNumberFormat="1" applyFont="1"/>
    <xf numFmtId="49" fontId="6" fillId="0" borderId="0" xfId="0" applyNumberFormat="1" applyFont="1" applyFill="1" applyAlignment="1">
      <alignment horizontal="left" vertical="top"/>
    </xf>
    <xf numFmtId="2" fontId="2" fillId="0" borderId="0" xfId="0" applyNumberFormat="1" applyFont="1" applyFill="1"/>
    <xf numFmtId="0" fontId="2" fillId="0" borderId="0" xfId="0" applyFont="1" applyFill="1" applyAlignment="1">
      <alignment horizontal="right"/>
    </xf>
    <xf numFmtId="2" fontId="2" fillId="0" borderId="0" xfId="0" applyNumberFormat="1" applyFont="1" applyFill="1" applyAlignment="1">
      <alignment horizontal="right"/>
    </xf>
    <xf numFmtId="4" fontId="2" fillId="0" borderId="0" xfId="0" applyNumberFormat="1" applyFont="1" applyFill="1" applyAlignment="1">
      <alignment horizontal="right"/>
    </xf>
    <xf numFmtId="2" fontId="6" fillId="0" borderId="0" xfId="1" applyNumberFormat="1" applyFont="1" applyFill="1" applyBorder="1" applyAlignment="1" applyProtection="1">
      <alignment horizontal="right"/>
      <protection locked="0"/>
    </xf>
    <xf numFmtId="49" fontId="6" fillId="0" borderId="0" xfId="0" applyNumberFormat="1" applyFont="1" applyAlignment="1">
      <alignment horizontal="left" vertical="top"/>
    </xf>
    <xf numFmtId="2" fontId="2" fillId="0" borderId="0" xfId="0" applyNumberFormat="1" applyFont="1"/>
    <xf numFmtId="4" fontId="2" fillId="0" borderId="0" xfId="0" applyNumberFormat="1" applyFont="1"/>
    <xf numFmtId="0" fontId="6" fillId="0" borderId="0" xfId="0" applyFont="1" applyAlignment="1">
      <alignment wrapText="1"/>
    </xf>
    <xf numFmtId="2" fontId="8" fillId="0" borderId="0" xfId="0" applyNumberFormat="1" applyFont="1"/>
    <xf numFmtId="4" fontId="6" fillId="0" borderId="0" xfId="0" applyNumberFormat="1" applyFont="1" applyAlignment="1">
      <alignment horizontal="right"/>
    </xf>
    <xf numFmtId="4" fontId="63" fillId="0" borderId="0" xfId="0" applyNumberFormat="1" applyFont="1" applyFill="1"/>
    <xf numFmtId="4" fontId="26" fillId="0" borderId="3" xfId="0" applyNumberFormat="1" applyFont="1" applyFill="1" applyBorder="1"/>
    <xf numFmtId="4" fontId="26" fillId="0" borderId="0" xfId="0" applyNumberFormat="1" applyFont="1" applyAlignment="1">
      <alignment horizontal="left" vertical="top" wrapText="1"/>
    </xf>
    <xf numFmtId="49" fontId="43" fillId="0" borderId="0" xfId="0" applyNumberFormat="1" applyFont="1" applyBorder="1" applyAlignment="1">
      <alignment horizontal="center" vertical="center"/>
    </xf>
    <xf numFmtId="0" fontId="43" fillId="0" borderId="0" xfId="0" applyFont="1" applyBorder="1" applyAlignment="1">
      <alignment horizontal="left" vertical="top" wrapText="1"/>
    </xf>
    <xf numFmtId="0" fontId="43" fillId="0" borderId="0" xfId="0" applyFont="1" applyBorder="1" applyAlignment="1">
      <alignment horizontal="center" vertical="center"/>
    </xf>
    <xf numFmtId="169" fontId="43" fillId="0" borderId="0" xfId="0" applyNumberFormat="1" applyFont="1" applyBorder="1" applyAlignment="1">
      <alignment horizontal="center" vertical="center"/>
    </xf>
    <xf numFmtId="169" fontId="46" fillId="0" borderId="0" xfId="0" applyNumberFormat="1" applyFont="1" applyBorder="1" applyAlignment="1">
      <alignment horizontal="right" vertical="center"/>
    </xf>
    <xf numFmtId="0" fontId="23" fillId="0" borderId="0" xfId="0" applyFont="1" applyBorder="1" applyAlignment="1">
      <alignment horizontal="center" vertical="center"/>
    </xf>
    <xf numFmtId="169" fontId="23" fillId="0" borderId="0" xfId="0" applyNumberFormat="1" applyFont="1" applyBorder="1" applyAlignment="1">
      <alignment horizontal="center" vertical="center"/>
    </xf>
    <xf numFmtId="169" fontId="23" fillId="0" borderId="0" xfId="0" applyNumberFormat="1" applyFont="1" applyBorder="1" applyAlignment="1">
      <alignment horizontal="right" vertical="center"/>
    </xf>
    <xf numFmtId="0" fontId="23" fillId="0" borderId="8" xfId="0" applyFont="1" applyBorder="1" applyAlignment="1">
      <alignment vertical="center"/>
    </xf>
    <xf numFmtId="0" fontId="64" fillId="0" borderId="5" xfId="0" applyFont="1" applyBorder="1" applyAlignment="1">
      <alignment horizontal="center" vertical="center"/>
    </xf>
    <xf numFmtId="169" fontId="64" fillId="0" borderId="5" xfId="0" applyNumberFormat="1" applyFont="1" applyBorder="1" applyAlignment="1">
      <alignment horizontal="center" vertical="center"/>
    </xf>
    <xf numFmtId="0" fontId="64" fillId="0" borderId="6" xfId="0" applyFont="1" applyBorder="1" applyAlignment="1">
      <alignment horizontal="center" vertical="center"/>
    </xf>
    <xf numFmtId="0" fontId="23" fillId="0" borderId="0" xfId="0" applyFont="1" applyBorder="1" applyAlignment="1">
      <alignment vertical="center"/>
    </xf>
    <xf numFmtId="0" fontId="64" fillId="0" borderId="0" xfId="0" applyFont="1" applyBorder="1" applyAlignment="1">
      <alignment horizontal="center" vertical="center"/>
    </xf>
    <xf numFmtId="169" fontId="64" fillId="0" borderId="0" xfId="0" applyNumberFormat="1" applyFont="1" applyBorder="1" applyAlignment="1">
      <alignment horizontal="center" vertical="center"/>
    </xf>
    <xf numFmtId="0" fontId="26" fillId="0" borderId="0" xfId="0" applyFont="1" applyBorder="1" applyAlignment="1">
      <alignment horizontal="center" vertical="center"/>
    </xf>
    <xf numFmtId="169" fontId="26" fillId="0" borderId="0" xfId="0" applyNumberFormat="1" applyFont="1" applyBorder="1" applyAlignment="1">
      <alignment horizontal="center" vertical="center"/>
    </xf>
    <xf numFmtId="0" fontId="43" fillId="0" borderId="0" xfId="0" applyFont="1" applyBorder="1" applyAlignment="1">
      <alignment horizontal="justify" vertical="center"/>
    </xf>
    <xf numFmtId="165" fontId="23" fillId="0" borderId="0" xfId="0" applyNumberFormat="1" applyFont="1" applyBorder="1" applyAlignment="1">
      <alignment horizontal="right" vertical="center"/>
    </xf>
    <xf numFmtId="49"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169" fontId="26" fillId="0" borderId="0" xfId="0" applyNumberFormat="1" applyFont="1" applyFill="1" applyBorder="1" applyAlignment="1">
      <alignment horizontal="center" vertical="center"/>
    </xf>
    <xf numFmtId="165" fontId="23" fillId="0" borderId="0" xfId="0" applyNumberFormat="1" applyFont="1" applyFill="1" applyBorder="1" applyAlignment="1">
      <alignment horizontal="right" vertical="center"/>
    </xf>
    <xf numFmtId="49" fontId="26" fillId="0" borderId="0" xfId="0" applyNumberFormat="1" applyFont="1" applyBorder="1" applyAlignment="1">
      <alignment horizontal="center" vertical="center"/>
    </xf>
    <xf numFmtId="49" fontId="26" fillId="0" borderId="26" xfId="0" applyNumberFormat="1" applyFont="1" applyBorder="1" applyAlignment="1">
      <alignment horizontal="center" vertical="center"/>
    </xf>
    <xf numFmtId="0" fontId="26" fillId="0" borderId="11" xfId="0" applyFont="1" applyBorder="1" applyAlignment="1">
      <alignment horizontal="center" vertical="center"/>
    </xf>
    <xf numFmtId="169" fontId="26" fillId="0" borderId="11" xfId="0" applyNumberFormat="1" applyFont="1" applyBorder="1" applyAlignment="1">
      <alignment horizontal="center" vertical="center"/>
    </xf>
    <xf numFmtId="165" fontId="23" fillId="0" borderId="27" xfId="0" applyNumberFormat="1" applyFont="1" applyBorder="1" applyAlignment="1">
      <alignment horizontal="right" vertical="center"/>
    </xf>
    <xf numFmtId="49" fontId="26" fillId="0" borderId="28" xfId="0" applyNumberFormat="1" applyFont="1" applyBorder="1" applyAlignment="1">
      <alignment horizontal="center" vertical="center"/>
    </xf>
    <xf numFmtId="0" fontId="26" fillId="0" borderId="9" xfId="0" applyFont="1" applyBorder="1" applyAlignment="1">
      <alignment horizontal="center" vertical="center"/>
    </xf>
    <xf numFmtId="169" fontId="26" fillId="0" borderId="9" xfId="0" applyNumberFormat="1" applyFont="1" applyBorder="1" applyAlignment="1">
      <alignment horizontal="center" vertical="center"/>
    </xf>
    <xf numFmtId="165" fontId="23" fillId="0" borderId="29" xfId="0" applyNumberFormat="1" applyFont="1" applyBorder="1" applyAlignment="1">
      <alignment horizontal="right" vertical="center"/>
    </xf>
    <xf numFmtId="49" fontId="26" fillId="0" borderId="3" xfId="0" applyNumberFormat="1" applyFont="1" applyBorder="1" applyAlignment="1">
      <alignment horizontal="center" vertical="center"/>
    </xf>
    <xf numFmtId="0" fontId="23" fillId="0" borderId="3" xfId="0" applyFont="1" applyBorder="1" applyAlignment="1">
      <alignment horizontal="left" vertical="top" wrapText="1"/>
    </xf>
    <xf numFmtId="0" fontId="26" fillId="0" borderId="3" xfId="0" applyFont="1" applyBorder="1" applyAlignment="1">
      <alignment horizontal="center" vertical="center"/>
    </xf>
    <xf numFmtId="169" fontId="26" fillId="0" borderId="3" xfId="0" applyNumberFormat="1" applyFont="1" applyBorder="1" applyAlignment="1">
      <alignment horizontal="center" vertical="center"/>
    </xf>
    <xf numFmtId="165" fontId="23" fillId="0" borderId="3" xfId="0" applyNumberFormat="1" applyFont="1" applyBorder="1" applyAlignment="1">
      <alignment horizontal="right" vertical="center"/>
    </xf>
    <xf numFmtId="49" fontId="26" fillId="0" borderId="30" xfId="0" applyNumberFormat="1" applyFont="1" applyBorder="1" applyAlignment="1">
      <alignment horizontal="center" vertical="center"/>
    </xf>
    <xf numFmtId="0" fontId="26" fillId="0" borderId="12" xfId="0" applyFont="1" applyBorder="1" applyAlignment="1">
      <alignment horizontal="center" vertical="center"/>
    </xf>
    <xf numFmtId="169" fontId="26" fillId="0" borderId="12" xfId="0" applyNumberFormat="1" applyFont="1" applyBorder="1" applyAlignment="1">
      <alignment horizontal="center" vertical="center"/>
    </xf>
    <xf numFmtId="165" fontId="23" fillId="0" borderId="31" xfId="0" applyNumberFormat="1" applyFont="1" applyBorder="1" applyAlignment="1">
      <alignment horizontal="right" vertical="center"/>
    </xf>
    <xf numFmtId="0" fontId="26" fillId="0" borderId="12" xfId="0" applyFont="1" applyBorder="1" applyAlignment="1">
      <alignment horizontal="left" vertical="top" wrapText="1"/>
    </xf>
    <xf numFmtId="169" fontId="43" fillId="0" borderId="12" xfId="0" applyNumberFormat="1" applyFont="1" applyBorder="1" applyAlignment="1">
      <alignment horizontal="center" vertical="center"/>
    </xf>
    <xf numFmtId="165" fontId="46" fillId="0" borderId="31" xfId="0" applyNumberFormat="1" applyFont="1" applyBorder="1" applyAlignment="1">
      <alignment horizontal="right" vertical="center"/>
    </xf>
    <xf numFmtId="0" fontId="26" fillId="0" borderId="9" xfId="0" applyFont="1" applyBorder="1" applyAlignment="1">
      <alignment horizontal="left" vertical="top" wrapText="1"/>
    </xf>
    <xf numFmtId="169" fontId="43" fillId="0" borderId="9" xfId="0" applyNumberFormat="1" applyFont="1" applyBorder="1" applyAlignment="1">
      <alignment horizontal="center" vertical="center"/>
    </xf>
    <xf numFmtId="165" fontId="46" fillId="0" borderId="29" xfId="0" applyNumberFormat="1" applyFont="1" applyBorder="1" applyAlignment="1">
      <alignment horizontal="right" vertical="center"/>
    </xf>
    <xf numFmtId="49" fontId="26" fillId="0" borderId="8" xfId="0" applyNumberFormat="1" applyFont="1" applyBorder="1" applyAlignment="1">
      <alignment horizontal="center" vertical="center"/>
    </xf>
    <xf numFmtId="0" fontId="26" fillId="0" borderId="5" xfId="0" applyFont="1" applyBorder="1" applyAlignment="1">
      <alignment horizontal="left" vertical="top" wrapText="1"/>
    </xf>
    <xf numFmtId="0" fontId="26" fillId="0" borderId="5" xfId="0" applyFont="1" applyBorder="1" applyAlignment="1">
      <alignment horizontal="center" vertical="center"/>
    </xf>
    <xf numFmtId="169" fontId="43" fillId="0" borderId="5" xfId="0" applyNumberFormat="1" applyFont="1" applyBorder="1" applyAlignment="1">
      <alignment horizontal="center" vertical="center"/>
    </xf>
    <xf numFmtId="165" fontId="23" fillId="0" borderId="6" xfId="0" applyNumberFormat="1" applyFont="1" applyBorder="1" applyAlignment="1">
      <alignment horizontal="right" vertical="center"/>
    </xf>
    <xf numFmtId="49" fontId="43" fillId="0" borderId="3" xfId="0" applyNumberFormat="1" applyFont="1" applyBorder="1" applyAlignment="1">
      <alignment horizontal="center" vertical="center"/>
    </xf>
    <xf numFmtId="0" fontId="26" fillId="0" borderId="3" xfId="0" applyFont="1" applyBorder="1" applyAlignment="1">
      <alignment horizontal="left" vertical="top" wrapText="1"/>
    </xf>
    <xf numFmtId="0" fontId="43" fillId="0" borderId="3" xfId="0" applyFont="1" applyBorder="1" applyAlignment="1">
      <alignment horizontal="center" vertical="center"/>
    </xf>
    <xf numFmtId="169" fontId="43" fillId="0" borderId="3" xfId="0" applyNumberFormat="1" applyFont="1" applyBorder="1" applyAlignment="1">
      <alignment horizontal="center" vertical="center"/>
    </xf>
    <xf numFmtId="165" fontId="46" fillId="0" borderId="3" xfId="0" applyNumberFormat="1" applyFont="1" applyBorder="1" applyAlignment="1">
      <alignment horizontal="right" vertical="center"/>
    </xf>
    <xf numFmtId="165" fontId="46" fillId="0" borderId="0" xfId="0" applyNumberFormat="1" applyFont="1" applyBorder="1" applyAlignment="1">
      <alignment horizontal="right" vertical="center"/>
    </xf>
    <xf numFmtId="0" fontId="43" fillId="0" borderId="11" xfId="0" applyFont="1" applyBorder="1" applyAlignment="1">
      <alignment horizontal="center" vertical="center"/>
    </xf>
    <xf numFmtId="169" fontId="43" fillId="0" borderId="11" xfId="0" applyNumberFormat="1" applyFont="1" applyBorder="1" applyAlignment="1">
      <alignment horizontal="center" vertical="center"/>
    </xf>
    <xf numFmtId="165" fontId="46" fillId="0" borderId="27" xfId="0" applyNumberFormat="1" applyFont="1" applyBorder="1" applyAlignment="1">
      <alignment horizontal="right" vertical="center"/>
    </xf>
    <xf numFmtId="0" fontId="43" fillId="0" borderId="12" xfId="0" applyFont="1" applyBorder="1" applyAlignment="1">
      <alignment horizontal="center" vertical="center"/>
    </xf>
    <xf numFmtId="0" fontId="43" fillId="0" borderId="9" xfId="0" applyFont="1" applyBorder="1" applyAlignment="1">
      <alignment horizontal="center" vertical="center"/>
    </xf>
    <xf numFmtId="49" fontId="43" fillId="0" borderId="26" xfId="0" applyNumberFormat="1" applyFont="1" applyBorder="1" applyAlignment="1">
      <alignment horizontal="center" vertical="center"/>
    </xf>
    <xf numFmtId="49" fontId="43" fillId="0" borderId="28" xfId="0" applyNumberFormat="1" applyFont="1" applyBorder="1" applyAlignment="1">
      <alignment horizontal="center" vertical="center"/>
    </xf>
    <xf numFmtId="49" fontId="43" fillId="0" borderId="30" xfId="0" applyNumberFormat="1" applyFont="1" applyBorder="1" applyAlignment="1">
      <alignment horizontal="center" vertical="center"/>
    </xf>
    <xf numFmtId="49" fontId="43" fillId="0" borderId="8" xfId="0" applyNumberFormat="1" applyFont="1" applyBorder="1" applyAlignment="1">
      <alignment horizontal="center" vertical="center"/>
    </xf>
    <xf numFmtId="0" fontId="43" fillId="0" borderId="5" xfId="0" applyFont="1" applyBorder="1" applyAlignment="1">
      <alignment horizontal="center" vertical="center"/>
    </xf>
    <xf numFmtId="0" fontId="26" fillId="0" borderId="12" xfId="0" applyFont="1" applyBorder="1"/>
    <xf numFmtId="169" fontId="43" fillId="0" borderId="31" xfId="0" applyNumberFormat="1" applyFont="1" applyBorder="1" applyAlignment="1">
      <alignment horizontal="center" vertical="center"/>
    </xf>
    <xf numFmtId="0" fontId="43" fillId="0" borderId="31" xfId="0" applyFont="1" applyBorder="1" applyAlignment="1">
      <alignment horizontal="justify" vertical="center"/>
    </xf>
    <xf numFmtId="0" fontId="26" fillId="0" borderId="9" xfId="0" applyFont="1" applyBorder="1"/>
    <xf numFmtId="49" fontId="43" fillId="0" borderId="1" xfId="0" applyNumberFormat="1" applyFont="1" applyBorder="1" applyAlignment="1">
      <alignment horizontal="center" vertical="center"/>
    </xf>
    <xf numFmtId="0" fontId="26" fillId="0" borderId="1" xfId="0" applyFont="1" applyBorder="1"/>
    <xf numFmtId="0" fontId="43" fillId="0" borderId="1" xfId="0" applyFont="1" applyBorder="1" applyAlignment="1">
      <alignment horizontal="center" vertical="center"/>
    </xf>
    <xf numFmtId="169" fontId="43" fillId="0" borderId="1" xfId="0" applyNumberFormat="1" applyFont="1" applyBorder="1" applyAlignment="1">
      <alignment horizontal="center" vertical="center"/>
    </xf>
    <xf numFmtId="165" fontId="46" fillId="0" borderId="1" xfId="0" applyNumberFormat="1" applyFont="1" applyBorder="1" applyAlignment="1">
      <alignment horizontal="right" vertical="center"/>
    </xf>
    <xf numFmtId="0" fontId="26" fillId="0" borderId="1" xfId="0" applyFont="1" applyBorder="1" applyAlignment="1">
      <alignment horizontal="center" vertical="center"/>
    </xf>
    <xf numFmtId="0" fontId="26" fillId="0" borderId="11" xfId="0" applyFont="1" applyBorder="1" applyAlignment="1">
      <alignment horizontal="left" vertical="top" wrapText="1"/>
    </xf>
    <xf numFmtId="0" fontId="43" fillId="0" borderId="1" xfId="0" applyFont="1" applyBorder="1" applyAlignment="1">
      <alignment horizontal="left" vertical="top" wrapText="1"/>
    </xf>
    <xf numFmtId="165" fontId="46" fillId="0" borderId="6" xfId="0" applyNumberFormat="1" applyFont="1" applyBorder="1" applyAlignment="1">
      <alignment horizontal="right" vertical="center"/>
    </xf>
    <xf numFmtId="0" fontId="43" fillId="0" borderId="3" xfId="0" applyFont="1" applyBorder="1" applyAlignment="1">
      <alignment horizontal="left" vertical="top" wrapText="1"/>
    </xf>
    <xf numFmtId="49" fontId="23" fillId="0" borderId="0" xfId="0" applyNumberFormat="1" applyFont="1"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horizontal="left" vertical="top" wrapText="1"/>
    </xf>
    <xf numFmtId="169" fontId="26" fillId="0" borderId="1" xfId="0" applyNumberFormat="1" applyFont="1" applyBorder="1" applyAlignment="1">
      <alignment horizontal="center" vertical="center"/>
    </xf>
    <xf numFmtId="165" fontId="23" fillId="0" borderId="1" xfId="0" applyNumberFormat="1" applyFont="1" applyBorder="1" applyAlignment="1">
      <alignment horizontal="right" vertical="center"/>
    </xf>
    <xf numFmtId="0" fontId="23" fillId="0" borderId="27" xfId="0" applyFont="1" applyBorder="1" applyAlignment="1">
      <alignment horizontal="left" vertical="top" wrapText="1"/>
    </xf>
    <xf numFmtId="49" fontId="23" fillId="0" borderId="30" xfId="0" applyNumberFormat="1" applyFont="1" applyBorder="1" applyAlignment="1">
      <alignment horizontal="center" vertical="center"/>
    </xf>
    <xf numFmtId="0" fontId="23" fillId="0" borderId="31" xfId="0" applyFont="1" applyBorder="1" applyAlignment="1">
      <alignment horizontal="left" vertical="top" wrapText="1"/>
    </xf>
    <xf numFmtId="49" fontId="23" fillId="0" borderId="28" xfId="0" applyNumberFormat="1" applyFont="1" applyBorder="1" applyAlignment="1">
      <alignment horizontal="center" vertical="center"/>
    </xf>
    <xf numFmtId="0" fontId="23" fillId="0" borderId="29" xfId="0" applyFont="1" applyBorder="1" applyAlignment="1">
      <alignment horizontal="left" vertical="top" wrapText="1"/>
    </xf>
    <xf numFmtId="169" fontId="26" fillId="0" borderId="5" xfId="0" applyNumberFormat="1" applyFont="1" applyBorder="1" applyAlignment="1">
      <alignment horizontal="center" vertical="center"/>
    </xf>
    <xf numFmtId="49" fontId="23" fillId="0" borderId="7" xfId="0" applyNumberFormat="1" applyFont="1" applyBorder="1" applyAlignment="1">
      <alignment horizontal="center" vertical="center"/>
    </xf>
    <xf numFmtId="0" fontId="26" fillId="0" borderId="7" xfId="0" applyFont="1" applyBorder="1" applyAlignment="1">
      <alignment horizontal="center" vertical="center"/>
    </xf>
    <xf numFmtId="169" fontId="26" fillId="0" borderId="7" xfId="0" applyNumberFormat="1" applyFont="1" applyBorder="1" applyAlignment="1">
      <alignment horizontal="center" vertical="center"/>
    </xf>
    <xf numFmtId="165" fontId="23" fillId="0" borderId="7" xfId="0" applyNumberFormat="1" applyFont="1" applyBorder="1" applyAlignment="1">
      <alignment horizontal="right" vertical="center"/>
    </xf>
    <xf numFmtId="49" fontId="23" fillId="0" borderId="3" xfId="0" applyNumberFormat="1" applyFont="1" applyBorder="1" applyAlignment="1">
      <alignment horizontal="center" vertical="center"/>
    </xf>
    <xf numFmtId="49" fontId="43" fillId="0" borderId="7" xfId="0" applyNumberFormat="1" applyFont="1" applyBorder="1" applyAlignment="1">
      <alignment horizontal="center" vertical="center"/>
    </xf>
    <xf numFmtId="0" fontId="43" fillId="0" borderId="7" xfId="0" applyFont="1" applyBorder="1" applyAlignment="1">
      <alignment horizontal="left" vertical="top" wrapText="1"/>
    </xf>
    <xf numFmtId="0" fontId="43" fillId="0" borderId="7" xfId="0" applyFont="1" applyBorder="1" applyAlignment="1">
      <alignment horizontal="center" vertical="center"/>
    </xf>
    <xf numFmtId="169" fontId="43" fillId="0" borderId="7" xfId="0" applyNumberFormat="1" applyFont="1" applyBorder="1" applyAlignment="1">
      <alignment horizontal="center" vertical="center"/>
    </xf>
    <xf numFmtId="165" fontId="46" fillId="0" borderId="7" xfId="0" applyNumberFormat="1" applyFont="1" applyBorder="1" applyAlignment="1">
      <alignment horizontal="right" vertical="center"/>
    </xf>
    <xf numFmtId="0" fontId="23" fillId="0" borderId="6" xfId="0" applyFont="1" applyBorder="1" applyAlignment="1">
      <alignment horizontal="left" vertical="top" wrapText="1"/>
    </xf>
    <xf numFmtId="49" fontId="43" fillId="0" borderId="0" xfId="0" applyNumberFormat="1" applyFont="1" applyBorder="1" applyAlignment="1">
      <alignment horizontal="center" vertical="top" wrapText="1"/>
    </xf>
    <xf numFmtId="0" fontId="0" fillId="0" borderId="0" xfId="0" applyFont="1" applyBorder="1" applyAlignment="1">
      <alignment horizontal="left" vertical="top" wrapText="1"/>
    </xf>
    <xf numFmtId="0" fontId="43" fillId="0" borderId="0" xfId="0" applyFont="1" applyBorder="1" applyAlignment="1">
      <alignment horizontal="center" vertical="top" wrapText="1"/>
    </xf>
    <xf numFmtId="165" fontId="26" fillId="0" borderId="0" xfId="0" applyNumberFormat="1" applyFont="1" applyBorder="1" applyAlignment="1">
      <alignment horizontal="right" vertical="top" wrapText="1"/>
    </xf>
    <xf numFmtId="165" fontId="43" fillId="0" borderId="0" xfId="0" applyNumberFormat="1" applyFont="1" applyBorder="1" applyAlignment="1">
      <alignment horizontal="right" vertical="top" wrapText="1"/>
    </xf>
    <xf numFmtId="165" fontId="46" fillId="0" borderId="0" xfId="0" applyNumberFormat="1" applyFont="1" applyBorder="1" applyAlignment="1">
      <alignment horizontal="right" vertical="top" wrapText="1"/>
    </xf>
    <xf numFmtId="49" fontId="43" fillId="0" borderId="3" xfId="0" applyNumberFormat="1" applyFont="1" applyBorder="1" applyAlignment="1">
      <alignment horizontal="center" vertical="top" wrapText="1"/>
    </xf>
    <xf numFmtId="0" fontId="0" fillId="0" borderId="3" xfId="0" applyFont="1" applyBorder="1" applyAlignment="1">
      <alignment horizontal="left" vertical="top" wrapText="1"/>
    </xf>
    <xf numFmtId="0" fontId="43" fillId="0" borderId="3" xfId="0" applyFont="1" applyBorder="1" applyAlignment="1">
      <alignment horizontal="center" vertical="top" wrapText="1"/>
    </xf>
    <xf numFmtId="165" fontId="26" fillId="0" borderId="3" xfId="0" applyNumberFormat="1" applyFont="1" applyBorder="1" applyAlignment="1">
      <alignment horizontal="right" vertical="top" wrapText="1"/>
    </xf>
    <xf numFmtId="49" fontId="43" fillId="0" borderId="5" xfId="0" applyNumberFormat="1" applyFont="1" applyBorder="1" applyAlignment="1">
      <alignment horizontal="center" vertical="top" wrapText="1"/>
    </xf>
    <xf numFmtId="0" fontId="48" fillId="0" borderId="5" xfId="0" applyFont="1" applyBorder="1" applyAlignment="1">
      <alignment horizontal="right" vertical="top" wrapText="1"/>
    </xf>
    <xf numFmtId="165" fontId="66" fillId="0" borderId="5" xfId="0" applyNumberFormat="1" applyFont="1" applyBorder="1" applyAlignment="1">
      <alignment horizontal="right" vertical="top" wrapText="1"/>
    </xf>
    <xf numFmtId="49" fontId="39" fillId="0" borderId="5" xfId="0" applyNumberFormat="1" applyFont="1" applyBorder="1" applyAlignment="1">
      <alignment horizontal="center" vertical="top" wrapText="1"/>
    </xf>
    <xf numFmtId="0" fontId="39" fillId="0" borderId="5" xfId="0" applyFont="1" applyBorder="1" applyAlignment="1">
      <alignment horizontal="left" vertical="top" wrapText="1"/>
    </xf>
    <xf numFmtId="169" fontId="39" fillId="0" borderId="5" xfId="0" applyNumberFormat="1" applyFont="1" applyBorder="1" applyAlignment="1">
      <alignment horizontal="right" vertical="top" wrapText="1"/>
    </xf>
    <xf numFmtId="169" fontId="67" fillId="0" borderId="5" xfId="0" applyNumberFormat="1" applyFont="1" applyBorder="1" applyAlignment="1">
      <alignment horizontal="right" vertical="top" wrapText="1"/>
    </xf>
    <xf numFmtId="0" fontId="24" fillId="0" borderId="5" xfId="0" applyFont="1" applyBorder="1" applyAlignment="1">
      <alignment horizontal="right" vertical="top" wrapText="1"/>
    </xf>
    <xf numFmtId="0" fontId="59" fillId="0" borderId="5" xfId="0" applyFont="1" applyBorder="1" applyAlignment="1">
      <alignment horizontal="center" vertical="top" wrapText="1"/>
    </xf>
    <xf numFmtId="169" fontId="59" fillId="0" borderId="5" xfId="0" applyNumberFormat="1" applyFont="1" applyBorder="1" applyAlignment="1">
      <alignment horizontal="right" vertical="top" wrapText="1"/>
    </xf>
    <xf numFmtId="0" fontId="0" fillId="0" borderId="5" xfId="0" applyFont="1" applyBorder="1" applyAlignment="1">
      <alignment horizontal="left" vertical="top" wrapText="1"/>
    </xf>
    <xf numFmtId="49" fontId="43" fillId="0" borderId="7" xfId="0" applyNumberFormat="1" applyFont="1" applyBorder="1" applyAlignment="1">
      <alignment horizontal="center" vertical="top" wrapText="1"/>
    </xf>
    <xf numFmtId="10" fontId="26" fillId="0" borderId="0" xfId="0" applyNumberFormat="1" applyFont="1" applyAlignment="1" applyProtection="1">
      <alignment horizontal="right" wrapText="1"/>
    </xf>
    <xf numFmtId="4" fontId="57" fillId="0" borderId="0" xfId="0" applyNumberFormat="1" applyFont="1" applyBorder="1" applyAlignment="1">
      <alignment horizontal="center" vertical="center" wrapText="1"/>
    </xf>
    <xf numFmtId="4" fontId="26" fillId="0" borderId="0" xfId="4" applyNumberFormat="1" applyFont="1" applyFill="1" applyBorder="1" applyAlignment="1"/>
    <xf numFmtId="0" fontId="3" fillId="0" borderId="0" xfId="0" applyFont="1" applyAlignment="1">
      <alignment horizontal="center"/>
    </xf>
    <xf numFmtId="0" fontId="62" fillId="0" borderId="0" xfId="0" applyFont="1" applyAlignment="1">
      <alignment wrapText="1"/>
    </xf>
    <xf numFmtId="0" fontId="63" fillId="0" borderId="0" xfId="0" applyFont="1" applyAlignment="1">
      <alignment wrapText="1"/>
    </xf>
    <xf numFmtId="0" fontId="22" fillId="0" borderId="0" xfId="0" applyFont="1" applyBorder="1" applyAlignment="1">
      <alignment horizontal="left" vertical="top" wrapText="1"/>
    </xf>
    <xf numFmtId="0" fontId="22" fillId="0" borderId="19" xfId="0" applyFont="1" applyFill="1" applyBorder="1" applyAlignment="1">
      <alignment horizontal="center" vertical="center"/>
    </xf>
    <xf numFmtId="0" fontId="22" fillId="0" borderId="19" xfId="0" applyFont="1" applyFill="1" applyBorder="1" applyAlignment="1">
      <alignment horizontal="left" vertical="top" wrapText="1"/>
    </xf>
    <xf numFmtId="3" fontId="22" fillId="0" borderId="19" xfId="0" applyNumberFormat="1" applyFont="1" applyFill="1" applyBorder="1" applyAlignment="1">
      <alignment horizontal="center" vertical="center"/>
    </xf>
    <xf numFmtId="4" fontId="22" fillId="0" borderId="19" xfId="0" applyNumberFormat="1" applyFont="1" applyFill="1" applyBorder="1" applyAlignment="1">
      <alignment horizontal="center" vertical="center"/>
    </xf>
    <xf numFmtId="4" fontId="22" fillId="0" borderId="19" xfId="0" applyNumberFormat="1" applyFont="1" applyFill="1" applyBorder="1" applyAlignment="1">
      <alignment horizontal="right" vertical="center"/>
    </xf>
    <xf numFmtId="0" fontId="22" fillId="0" borderId="19" xfId="0" applyFont="1" applyFill="1" applyBorder="1" applyAlignment="1">
      <alignment horizontal="center" vertical="center" wrapText="1"/>
    </xf>
    <xf numFmtId="0" fontId="22" fillId="0" borderId="19" xfId="0" applyFont="1" applyFill="1" applyBorder="1" applyAlignment="1">
      <alignment horizontal="left" wrapText="1"/>
    </xf>
    <xf numFmtId="4" fontId="57" fillId="0" borderId="19" xfId="0" applyNumberFormat="1" applyFont="1" applyFill="1" applyBorder="1" applyAlignment="1">
      <alignment horizontal="right"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center" wrapText="1"/>
    </xf>
    <xf numFmtId="0" fontId="42" fillId="0" borderId="0" xfId="0" applyFont="1" applyAlignment="1">
      <alignment horizontal="left" vertical="justify"/>
    </xf>
    <xf numFmtId="0" fontId="0" fillId="0" borderId="0" xfId="0" applyAlignment="1"/>
    <xf numFmtId="49" fontId="21" fillId="0" borderId="1" xfId="0" applyNumberFormat="1" applyFont="1" applyFill="1" applyBorder="1" applyAlignment="1" applyProtection="1">
      <alignment horizontal="left" vertical="center"/>
      <protection locked="0"/>
    </xf>
    <xf numFmtId="49" fontId="11" fillId="0" borderId="0" xfId="0" applyNumberFormat="1" applyFont="1" applyFill="1" applyAlignment="1" applyProtection="1">
      <alignment horizontal="left" vertical="center"/>
      <protection locked="0"/>
    </xf>
    <xf numFmtId="0" fontId="11" fillId="0" borderId="5" xfId="0" applyFont="1" applyFill="1" applyBorder="1" applyAlignment="1" applyProtection="1">
      <alignment horizontal="left" vertical="center" wrapText="1"/>
      <protection locked="0"/>
    </xf>
    <xf numFmtId="49" fontId="17" fillId="0" borderId="0" xfId="0" quotePrefix="1" applyNumberFormat="1" applyFont="1" applyFill="1" applyAlignment="1" applyProtection="1">
      <alignment horizontal="left" vertical="center"/>
      <protection locked="0"/>
    </xf>
    <xf numFmtId="49" fontId="16" fillId="0" borderId="0" xfId="0" applyNumberFormat="1" applyFont="1" applyFill="1" applyAlignment="1" applyProtection="1">
      <alignment horizontal="left" vertical="center"/>
      <protection locked="0"/>
    </xf>
    <xf numFmtId="0" fontId="6" fillId="0" borderId="5" xfId="0" applyFont="1" applyFill="1" applyBorder="1" applyAlignment="1" applyProtection="1">
      <alignment horizontal="justify" vertical="center" wrapText="1"/>
      <protection locked="0"/>
    </xf>
    <xf numFmtId="0" fontId="11" fillId="0" borderId="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left" vertical="top" wrapText="1"/>
      <protection locked="0"/>
    </xf>
    <xf numFmtId="0" fontId="6" fillId="0" borderId="5" xfId="0" applyFont="1" applyFill="1" applyBorder="1" applyAlignment="1" applyProtection="1">
      <alignment horizontal="justify"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6" xfId="0" applyFont="1" applyFill="1" applyBorder="1" applyAlignment="1" applyProtection="1">
      <alignment horizontal="justify" vertical="top" wrapText="1"/>
      <protection locked="0"/>
    </xf>
    <xf numFmtId="0" fontId="6" fillId="0" borderId="7" xfId="0" applyFont="1" applyFill="1" applyBorder="1" applyAlignment="1" applyProtection="1">
      <alignment horizontal="justify" vertical="top" wrapText="1"/>
      <protection locked="0"/>
    </xf>
    <xf numFmtId="0" fontId="6" fillId="0" borderId="8" xfId="0" applyFont="1" applyFill="1" applyBorder="1" applyAlignment="1" applyProtection="1">
      <alignment horizontal="justify" vertical="top" wrapText="1"/>
      <protection locked="0"/>
    </xf>
    <xf numFmtId="49" fontId="16" fillId="0" borderId="6" xfId="0" applyNumberFormat="1" applyFont="1" applyFill="1" applyBorder="1" applyAlignment="1" applyProtection="1">
      <alignment horizontal="left" vertical="top"/>
      <protection locked="0"/>
    </xf>
    <xf numFmtId="49" fontId="16" fillId="0" borderId="7" xfId="0" applyNumberFormat="1" applyFont="1" applyFill="1" applyBorder="1" applyAlignment="1" applyProtection="1">
      <alignment horizontal="left" vertical="top"/>
      <protection locked="0"/>
    </xf>
    <xf numFmtId="49" fontId="16" fillId="0" borderId="8" xfId="0" applyNumberFormat="1" applyFont="1" applyFill="1" applyBorder="1" applyAlignment="1" applyProtection="1">
      <alignment horizontal="left" vertical="top"/>
      <protection locked="0"/>
    </xf>
    <xf numFmtId="0" fontId="6" fillId="0" borderId="9" xfId="0" applyFont="1" applyFill="1" applyBorder="1" applyAlignment="1" applyProtection="1">
      <alignment horizontal="left" vertical="top" wrapText="1"/>
      <protection locked="0"/>
    </xf>
    <xf numFmtId="0" fontId="6" fillId="0" borderId="5" xfId="0" quotePrefix="1" applyFont="1" applyFill="1" applyBorder="1" applyAlignment="1" applyProtection="1">
      <alignment horizontal="left" vertical="top" wrapText="1"/>
      <protection locked="0"/>
    </xf>
    <xf numFmtId="49" fontId="11" fillId="0" borderId="5" xfId="0" applyNumberFormat="1" applyFont="1" applyFill="1" applyBorder="1" applyAlignment="1" applyProtection="1">
      <alignment horizontal="left"/>
      <protection locked="0"/>
    </xf>
    <xf numFmtId="0" fontId="11" fillId="0" borderId="5" xfId="0" applyFont="1" applyFill="1" applyBorder="1" applyAlignment="1" applyProtection="1">
      <alignment horizontal="left" vertical="top" wrapText="1"/>
      <protection locked="0"/>
    </xf>
    <xf numFmtId="49" fontId="11" fillId="0" borderId="0" xfId="0" applyNumberFormat="1" applyFont="1" applyFill="1" applyAlignment="1" applyProtection="1">
      <alignment vertical="center" wrapText="1"/>
      <protection locked="0"/>
    </xf>
    <xf numFmtId="0" fontId="0" fillId="0" borderId="0" xfId="0" applyAlignment="1">
      <alignment vertical="center" wrapText="1"/>
    </xf>
    <xf numFmtId="4" fontId="26" fillId="0" borderId="0" xfId="0" applyNumberFormat="1" applyFont="1" applyAlignment="1">
      <alignment horizontal="left" vertical="top" wrapText="1"/>
    </xf>
    <xf numFmtId="1" fontId="26" fillId="0" borderId="0" xfId="0" applyNumberFormat="1" applyFont="1" applyFill="1" applyAlignment="1">
      <alignment horizontal="left" vertical="top" wrapText="1"/>
    </xf>
  </cellXfs>
  <cellStyles count="12">
    <cellStyle name="Comma" xfId="1" builtinId="3"/>
    <cellStyle name="Element-delo_popis_vlom DS7400" xfId="8"/>
    <cellStyle name="Excel Built-in Normal" xfId="10"/>
    <cellStyle name="ĹëČ­_laroux" xfId="7"/>
    <cellStyle name="Navadno 2" xfId="4"/>
    <cellStyle name="Navadno_Ponudba" xfId="6"/>
    <cellStyle name="Navadno_popis" xfId="9"/>
    <cellStyle name="Normal" xfId="0" builtinId="0"/>
    <cellStyle name="Normal 2" xfId="3"/>
    <cellStyle name="Normal 2 4" xfId="11"/>
    <cellStyle name="Normal_Sheet1"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38"/>
  <sheetViews>
    <sheetView tabSelected="1" zoomScale="130" zoomScaleNormal="130" workbookViewId="0">
      <selection activeCell="H8" sqref="H8"/>
    </sheetView>
  </sheetViews>
  <sheetFormatPr defaultColWidth="9.140625" defaultRowHeight="12.75"/>
  <cols>
    <col min="1" max="1" width="2.42578125" style="1" customWidth="1"/>
    <col min="2" max="5" width="9.140625" style="1"/>
    <col min="6" max="6" width="17.28515625" style="1" customWidth="1"/>
    <col min="7" max="7" width="20.140625" style="8" bestFit="1" customWidth="1"/>
    <col min="8" max="16384" width="9.140625" style="1"/>
  </cols>
  <sheetData>
    <row r="4" spans="2:8">
      <c r="B4" s="1" t="s">
        <v>53</v>
      </c>
    </row>
    <row r="5" spans="2:8">
      <c r="B5" s="2"/>
    </row>
    <row r="6" spans="2:8" ht="36" customHeight="1">
      <c r="B6" s="906" t="s">
        <v>796</v>
      </c>
      <c r="C6" s="907"/>
      <c r="D6" s="907"/>
      <c r="E6" s="907"/>
      <c r="F6" s="907"/>
      <c r="G6" s="907"/>
      <c r="H6" s="907"/>
    </row>
    <row r="7" spans="2:8">
      <c r="B7" s="2"/>
    </row>
    <row r="8" spans="2:8">
      <c r="B8" s="2"/>
    </row>
    <row r="9" spans="2:8">
      <c r="B9" s="2"/>
    </row>
    <row r="11" spans="2:8">
      <c r="B11" s="1" t="s">
        <v>0</v>
      </c>
    </row>
    <row r="12" spans="2:8">
      <c r="B12" s="2" t="s">
        <v>1</v>
      </c>
    </row>
    <row r="13" spans="2:8">
      <c r="B13" s="2" t="s">
        <v>106</v>
      </c>
    </row>
    <row r="14" spans="2:8">
      <c r="B14" s="2" t="s">
        <v>107</v>
      </c>
    </row>
    <row r="19" spans="2:7">
      <c r="B19" s="905" t="s">
        <v>2</v>
      </c>
      <c r="C19" s="905"/>
      <c r="D19" s="905"/>
      <c r="E19" s="905"/>
      <c r="F19" s="905"/>
      <c r="G19" s="905"/>
    </row>
    <row r="21" spans="2:7" ht="17.25" customHeight="1">
      <c r="B21" s="4" t="s">
        <v>1083</v>
      </c>
      <c r="C21" s="3"/>
      <c r="D21" s="3"/>
      <c r="E21" s="3"/>
      <c r="F21" s="3"/>
      <c r="G21" s="9">
        <f>+'1_MOD_OBJEKT'!F145</f>
        <v>0</v>
      </c>
    </row>
    <row r="22" spans="2:7" ht="17.25" customHeight="1">
      <c r="B22" s="4" t="s">
        <v>1082</v>
      </c>
      <c r="C22" s="3"/>
      <c r="D22" s="3"/>
      <c r="E22" s="3"/>
      <c r="F22" s="3"/>
      <c r="G22" s="9">
        <f>'3_0_SPREMB_CESTE'!F65</f>
        <v>0</v>
      </c>
    </row>
    <row r="23" spans="2:7" ht="17.25" customHeight="1">
      <c r="B23" s="4" t="s">
        <v>1084</v>
      </c>
      <c r="C23" s="3"/>
      <c r="D23" s="3"/>
      <c r="E23" s="3"/>
      <c r="F23" s="3"/>
      <c r="G23" s="9">
        <f>+'1. NADSTREŠNICA NAD VHODOM'!G20</f>
        <v>0</v>
      </c>
    </row>
    <row r="24" spans="2:7" ht="17.25" customHeight="1">
      <c r="B24" s="4" t="s">
        <v>1085</v>
      </c>
      <c r="C24" s="3"/>
      <c r="D24" s="3"/>
      <c r="E24" s="3"/>
      <c r="F24" s="3"/>
      <c r="G24" s="9">
        <f>'3_2_EKK'!F78</f>
        <v>0</v>
      </c>
    </row>
    <row r="25" spans="2:7" ht="17.25" customHeight="1">
      <c r="B25" s="4" t="s">
        <v>1087</v>
      </c>
      <c r="C25" s="3"/>
      <c r="D25" s="3"/>
      <c r="E25" s="3"/>
      <c r="F25" s="3"/>
      <c r="G25" s="9">
        <f>'3_3_KANALIZACIJA'!I13</f>
        <v>0</v>
      </c>
    </row>
    <row r="26" spans="2:7" ht="17.25" customHeight="1">
      <c r="B26" s="4" t="s">
        <v>1086</v>
      </c>
      <c r="C26" s="3"/>
      <c r="D26" s="3"/>
      <c r="E26" s="3"/>
      <c r="F26" s="3"/>
      <c r="G26" s="9">
        <f>'3_4_VODOVOD'!I36</f>
        <v>0</v>
      </c>
    </row>
    <row r="27" spans="2:7" ht="17.25" customHeight="1">
      <c r="B27" s="4" t="s">
        <v>1088</v>
      </c>
      <c r="C27" s="3"/>
      <c r="D27" s="3"/>
      <c r="E27" s="3"/>
      <c r="F27" s="3"/>
      <c r="G27" s="9">
        <f>'4_1_EL_INST'!G404</f>
        <v>0</v>
      </c>
    </row>
    <row r="28" spans="2:7" ht="17.25" customHeight="1">
      <c r="B28" s="4" t="s">
        <v>1089</v>
      </c>
      <c r="C28" s="3"/>
      <c r="D28" s="3"/>
      <c r="E28" s="3"/>
      <c r="F28" s="3"/>
      <c r="G28" s="9">
        <f>'6_1_TK'!F26</f>
        <v>0</v>
      </c>
    </row>
    <row r="29" spans="2:7" ht="17.25" customHeight="1">
      <c r="B29" s="4" t="s">
        <v>1090</v>
      </c>
      <c r="C29" s="3"/>
      <c r="D29" s="3"/>
      <c r="E29" s="3"/>
      <c r="F29" s="3"/>
      <c r="G29" s="9">
        <f>'7_TEH_ELEKTRONSKIH_INST'!F501</f>
        <v>0</v>
      </c>
    </row>
    <row r="30" spans="2:7" ht="17.25" customHeight="1">
      <c r="B30" s="4" t="s">
        <v>1122</v>
      </c>
      <c r="C30" s="3"/>
      <c r="D30" s="3"/>
      <c r="E30" s="3"/>
      <c r="F30" s="3"/>
      <c r="G30" s="9">
        <f>'8_OSTALE STORITVE'!G10</f>
        <v>0</v>
      </c>
    </row>
    <row r="31" spans="2:7" ht="17.25" customHeight="1">
      <c r="B31" s="426" t="s">
        <v>1114</v>
      </c>
      <c r="C31" s="424"/>
      <c r="D31" s="424"/>
      <c r="E31" s="424"/>
      <c r="F31" s="424"/>
      <c r="G31" s="425">
        <f>SUM(G21:G30)</f>
        <v>0</v>
      </c>
    </row>
    <row r="33" spans="2:7">
      <c r="B33" s="4" t="s">
        <v>7</v>
      </c>
      <c r="C33" s="4"/>
      <c r="D33" s="4"/>
      <c r="E33" s="4"/>
      <c r="F33" s="4"/>
      <c r="G33" s="9">
        <f>0.1*G31</f>
        <v>0</v>
      </c>
    </row>
    <row r="34" spans="2:7" ht="20.25">
      <c r="B34" s="427" t="s">
        <v>1115</v>
      </c>
      <c r="C34" s="427"/>
      <c r="D34" s="427"/>
      <c r="E34" s="427"/>
      <c r="F34" s="427"/>
      <c r="G34" s="428">
        <f>G31+G33</f>
        <v>0</v>
      </c>
    </row>
    <row r="36" spans="2:7" ht="20.25">
      <c r="B36" s="429" t="s">
        <v>1109</v>
      </c>
      <c r="C36" s="4"/>
      <c r="D36" s="4"/>
      <c r="E36" s="4"/>
      <c r="F36" s="4"/>
      <c r="G36" s="430">
        <f>0.22*G34</f>
        <v>0</v>
      </c>
    </row>
    <row r="38" spans="2:7" ht="20.25">
      <c r="B38" s="427" t="s">
        <v>1111</v>
      </c>
      <c r="G38" s="428">
        <f>G36+G34</f>
        <v>0</v>
      </c>
    </row>
  </sheetData>
  <mergeCells count="2">
    <mergeCell ref="B19:G19"/>
    <mergeCell ref="B6:H6"/>
  </mergeCells>
  <pageMargins left="0.7" right="0.7" top="0.75" bottom="0.75" header="0.3" footer="0.3"/>
  <pageSetup paperSize="9" orientation="portrait" r:id="rId1"/>
  <headerFooter>
    <oddHeader>&amp;C&amp;KFF0000POPRAVEK</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512"/>
  <sheetViews>
    <sheetView zoomScale="130" zoomScaleNormal="130" workbookViewId="0">
      <pane ySplit="1" topLeftCell="A2" activePane="bottomLeft" state="frozen"/>
      <selection activeCell="B156" sqref="B156"/>
      <selection pane="bottomLeft" activeCell="B156" sqref="B156"/>
    </sheetView>
  </sheetViews>
  <sheetFormatPr defaultColWidth="8.85546875" defaultRowHeight="12.75"/>
  <cols>
    <col min="1" max="1" width="5.140625" style="176" customWidth="1"/>
    <col min="2" max="2" width="46.140625" style="152" customWidth="1"/>
    <col min="3" max="3" width="7.85546875" style="532" customWidth="1"/>
    <col min="4" max="4" width="6.7109375" style="515" customWidth="1"/>
    <col min="5" max="5" width="10.140625" style="154" customWidth="1"/>
    <col min="6" max="6" width="10.7109375" style="154" bestFit="1" customWidth="1"/>
    <col min="7" max="256" width="8.85546875" style="170"/>
    <col min="257" max="257" width="5.85546875" style="170" customWidth="1"/>
    <col min="258" max="258" width="49.140625" style="170" customWidth="1"/>
    <col min="259" max="259" width="7.85546875" style="170" customWidth="1"/>
    <col min="260" max="260" width="6.7109375" style="170" customWidth="1"/>
    <col min="261" max="261" width="10.140625" style="170" customWidth="1"/>
    <col min="262" max="262" width="10.7109375" style="170" bestFit="1" customWidth="1"/>
    <col min="263" max="512" width="8.85546875" style="170"/>
    <col min="513" max="513" width="5.85546875" style="170" customWidth="1"/>
    <col min="514" max="514" width="49.140625" style="170" customWidth="1"/>
    <col min="515" max="515" width="7.85546875" style="170" customWidth="1"/>
    <col min="516" max="516" width="6.7109375" style="170" customWidth="1"/>
    <col min="517" max="517" width="10.140625" style="170" customWidth="1"/>
    <col min="518" max="518" width="10.7109375" style="170" bestFit="1" customWidth="1"/>
    <col min="519" max="768" width="8.85546875" style="170"/>
    <col min="769" max="769" width="5.85546875" style="170" customWidth="1"/>
    <col min="770" max="770" width="49.140625" style="170" customWidth="1"/>
    <col min="771" max="771" width="7.85546875" style="170" customWidth="1"/>
    <col min="772" max="772" width="6.7109375" style="170" customWidth="1"/>
    <col min="773" max="773" width="10.140625" style="170" customWidth="1"/>
    <col min="774" max="774" width="10.7109375" style="170" bestFit="1" customWidth="1"/>
    <col min="775" max="1024" width="8.85546875" style="170"/>
    <col min="1025" max="1025" width="5.85546875" style="170" customWidth="1"/>
    <col min="1026" max="1026" width="49.140625" style="170" customWidth="1"/>
    <col min="1027" max="1027" width="7.85546875" style="170" customWidth="1"/>
    <col min="1028" max="1028" width="6.7109375" style="170" customWidth="1"/>
    <col min="1029" max="1029" width="10.140625" style="170" customWidth="1"/>
    <col min="1030" max="1030" width="10.7109375" style="170" bestFit="1" customWidth="1"/>
    <col min="1031" max="1280" width="8.85546875" style="170"/>
    <col min="1281" max="1281" width="5.85546875" style="170" customWidth="1"/>
    <col min="1282" max="1282" width="49.140625" style="170" customWidth="1"/>
    <col min="1283" max="1283" width="7.85546875" style="170" customWidth="1"/>
    <col min="1284" max="1284" width="6.7109375" style="170" customWidth="1"/>
    <col min="1285" max="1285" width="10.140625" style="170" customWidth="1"/>
    <col min="1286" max="1286" width="10.7109375" style="170" bestFit="1" customWidth="1"/>
    <col min="1287" max="1536" width="8.85546875" style="170"/>
    <col min="1537" max="1537" width="5.85546875" style="170" customWidth="1"/>
    <col min="1538" max="1538" width="49.140625" style="170" customWidth="1"/>
    <col min="1539" max="1539" width="7.85546875" style="170" customWidth="1"/>
    <col min="1540" max="1540" width="6.7109375" style="170" customWidth="1"/>
    <col min="1541" max="1541" width="10.140625" style="170" customWidth="1"/>
    <col min="1542" max="1542" width="10.7109375" style="170" bestFit="1" customWidth="1"/>
    <col min="1543" max="1792" width="8.85546875" style="170"/>
    <col min="1793" max="1793" width="5.85546875" style="170" customWidth="1"/>
    <col min="1794" max="1794" width="49.140625" style="170" customWidth="1"/>
    <col min="1795" max="1795" width="7.85546875" style="170" customWidth="1"/>
    <col min="1796" max="1796" width="6.7109375" style="170" customWidth="1"/>
    <col min="1797" max="1797" width="10.140625" style="170" customWidth="1"/>
    <col min="1798" max="1798" width="10.7109375" style="170" bestFit="1" customWidth="1"/>
    <col min="1799" max="2048" width="8.85546875" style="170"/>
    <col min="2049" max="2049" width="5.85546875" style="170" customWidth="1"/>
    <col min="2050" max="2050" width="49.140625" style="170" customWidth="1"/>
    <col min="2051" max="2051" width="7.85546875" style="170" customWidth="1"/>
    <col min="2052" max="2052" width="6.7109375" style="170" customWidth="1"/>
    <col min="2053" max="2053" width="10.140625" style="170" customWidth="1"/>
    <col min="2054" max="2054" width="10.7109375" style="170" bestFit="1" customWidth="1"/>
    <col min="2055" max="2304" width="8.85546875" style="170"/>
    <col min="2305" max="2305" width="5.85546875" style="170" customWidth="1"/>
    <col min="2306" max="2306" width="49.140625" style="170" customWidth="1"/>
    <col min="2307" max="2307" width="7.85546875" style="170" customWidth="1"/>
    <col min="2308" max="2308" width="6.7109375" style="170" customWidth="1"/>
    <col min="2309" max="2309" width="10.140625" style="170" customWidth="1"/>
    <col min="2310" max="2310" width="10.7109375" style="170" bestFit="1" customWidth="1"/>
    <col min="2311" max="2560" width="8.85546875" style="170"/>
    <col min="2561" max="2561" width="5.85546875" style="170" customWidth="1"/>
    <col min="2562" max="2562" width="49.140625" style="170" customWidth="1"/>
    <col min="2563" max="2563" width="7.85546875" style="170" customWidth="1"/>
    <col min="2564" max="2564" width="6.7109375" style="170" customWidth="1"/>
    <col min="2565" max="2565" width="10.140625" style="170" customWidth="1"/>
    <col min="2566" max="2566" width="10.7109375" style="170" bestFit="1" customWidth="1"/>
    <col min="2567" max="2816" width="8.85546875" style="170"/>
    <col min="2817" max="2817" width="5.85546875" style="170" customWidth="1"/>
    <col min="2818" max="2818" width="49.140625" style="170" customWidth="1"/>
    <col min="2819" max="2819" width="7.85546875" style="170" customWidth="1"/>
    <col min="2820" max="2820" width="6.7109375" style="170" customWidth="1"/>
    <col min="2821" max="2821" width="10.140625" style="170" customWidth="1"/>
    <col min="2822" max="2822" width="10.7109375" style="170" bestFit="1" customWidth="1"/>
    <col min="2823" max="3072" width="8.85546875" style="170"/>
    <col min="3073" max="3073" width="5.85546875" style="170" customWidth="1"/>
    <col min="3074" max="3074" width="49.140625" style="170" customWidth="1"/>
    <col min="3075" max="3075" width="7.85546875" style="170" customWidth="1"/>
    <col min="3076" max="3076" width="6.7109375" style="170" customWidth="1"/>
    <col min="3077" max="3077" width="10.140625" style="170" customWidth="1"/>
    <col min="3078" max="3078" width="10.7109375" style="170" bestFit="1" customWidth="1"/>
    <col min="3079" max="3328" width="8.85546875" style="170"/>
    <col min="3329" max="3329" width="5.85546875" style="170" customWidth="1"/>
    <col min="3330" max="3330" width="49.140625" style="170" customWidth="1"/>
    <col min="3331" max="3331" width="7.85546875" style="170" customWidth="1"/>
    <col min="3332" max="3332" width="6.7109375" style="170" customWidth="1"/>
    <col min="3333" max="3333" width="10.140625" style="170" customWidth="1"/>
    <col min="3334" max="3334" width="10.7109375" style="170" bestFit="1" customWidth="1"/>
    <col min="3335" max="3584" width="8.85546875" style="170"/>
    <col min="3585" max="3585" width="5.85546875" style="170" customWidth="1"/>
    <col min="3586" max="3586" width="49.140625" style="170" customWidth="1"/>
    <col min="3587" max="3587" width="7.85546875" style="170" customWidth="1"/>
    <col min="3588" max="3588" width="6.7109375" style="170" customWidth="1"/>
    <col min="3589" max="3589" width="10.140625" style="170" customWidth="1"/>
    <col min="3590" max="3590" width="10.7109375" style="170" bestFit="1" customWidth="1"/>
    <col min="3591" max="3840" width="8.85546875" style="170"/>
    <col min="3841" max="3841" width="5.85546875" style="170" customWidth="1"/>
    <col min="3842" max="3842" width="49.140625" style="170" customWidth="1"/>
    <col min="3843" max="3843" width="7.85546875" style="170" customWidth="1"/>
    <col min="3844" max="3844" width="6.7109375" style="170" customWidth="1"/>
    <col min="3845" max="3845" width="10.140625" style="170" customWidth="1"/>
    <col min="3846" max="3846" width="10.7109375" style="170" bestFit="1" customWidth="1"/>
    <col min="3847" max="4096" width="8.85546875" style="170"/>
    <col min="4097" max="4097" width="5.85546875" style="170" customWidth="1"/>
    <col min="4098" max="4098" width="49.140625" style="170" customWidth="1"/>
    <col min="4099" max="4099" width="7.85546875" style="170" customWidth="1"/>
    <col min="4100" max="4100" width="6.7109375" style="170" customWidth="1"/>
    <col min="4101" max="4101" width="10.140625" style="170" customWidth="1"/>
    <col min="4102" max="4102" width="10.7109375" style="170" bestFit="1" customWidth="1"/>
    <col min="4103" max="4352" width="8.85546875" style="170"/>
    <col min="4353" max="4353" width="5.85546875" style="170" customWidth="1"/>
    <col min="4354" max="4354" width="49.140625" style="170" customWidth="1"/>
    <col min="4355" max="4355" width="7.85546875" style="170" customWidth="1"/>
    <col min="4356" max="4356" width="6.7109375" style="170" customWidth="1"/>
    <col min="4357" max="4357" width="10.140625" style="170" customWidth="1"/>
    <col min="4358" max="4358" width="10.7109375" style="170" bestFit="1" customWidth="1"/>
    <col min="4359" max="4608" width="8.85546875" style="170"/>
    <col min="4609" max="4609" width="5.85546875" style="170" customWidth="1"/>
    <col min="4610" max="4610" width="49.140625" style="170" customWidth="1"/>
    <col min="4611" max="4611" width="7.85546875" style="170" customWidth="1"/>
    <col min="4612" max="4612" width="6.7109375" style="170" customWidth="1"/>
    <col min="4613" max="4613" width="10.140625" style="170" customWidth="1"/>
    <col min="4614" max="4614" width="10.7109375" style="170" bestFit="1" customWidth="1"/>
    <col min="4615" max="4864" width="8.85546875" style="170"/>
    <col min="4865" max="4865" width="5.85546875" style="170" customWidth="1"/>
    <col min="4866" max="4866" width="49.140625" style="170" customWidth="1"/>
    <col min="4867" max="4867" width="7.85546875" style="170" customWidth="1"/>
    <col min="4868" max="4868" width="6.7109375" style="170" customWidth="1"/>
    <col min="4869" max="4869" width="10.140625" style="170" customWidth="1"/>
    <col min="4870" max="4870" width="10.7109375" style="170" bestFit="1" customWidth="1"/>
    <col min="4871" max="5120" width="8.85546875" style="170"/>
    <col min="5121" max="5121" width="5.85546875" style="170" customWidth="1"/>
    <col min="5122" max="5122" width="49.140625" style="170" customWidth="1"/>
    <col min="5123" max="5123" width="7.85546875" style="170" customWidth="1"/>
    <col min="5124" max="5124" width="6.7109375" style="170" customWidth="1"/>
    <col min="5125" max="5125" width="10.140625" style="170" customWidth="1"/>
    <col min="5126" max="5126" width="10.7109375" style="170" bestFit="1" customWidth="1"/>
    <col min="5127" max="5376" width="8.85546875" style="170"/>
    <col min="5377" max="5377" width="5.85546875" style="170" customWidth="1"/>
    <col min="5378" max="5378" width="49.140625" style="170" customWidth="1"/>
    <col min="5379" max="5379" width="7.85546875" style="170" customWidth="1"/>
    <col min="5380" max="5380" width="6.7109375" style="170" customWidth="1"/>
    <col min="5381" max="5381" width="10.140625" style="170" customWidth="1"/>
    <col min="5382" max="5382" width="10.7109375" style="170" bestFit="1" customWidth="1"/>
    <col min="5383" max="5632" width="8.85546875" style="170"/>
    <col min="5633" max="5633" width="5.85546875" style="170" customWidth="1"/>
    <col min="5634" max="5634" width="49.140625" style="170" customWidth="1"/>
    <col min="5635" max="5635" width="7.85546875" style="170" customWidth="1"/>
    <col min="5636" max="5636" width="6.7109375" style="170" customWidth="1"/>
    <col min="5637" max="5637" width="10.140625" style="170" customWidth="1"/>
    <col min="5638" max="5638" width="10.7109375" style="170" bestFit="1" customWidth="1"/>
    <col min="5639" max="5888" width="8.85546875" style="170"/>
    <col min="5889" max="5889" width="5.85546875" style="170" customWidth="1"/>
    <col min="5890" max="5890" width="49.140625" style="170" customWidth="1"/>
    <col min="5891" max="5891" width="7.85546875" style="170" customWidth="1"/>
    <col min="5892" max="5892" width="6.7109375" style="170" customWidth="1"/>
    <col min="5893" max="5893" width="10.140625" style="170" customWidth="1"/>
    <col min="5894" max="5894" width="10.7109375" style="170" bestFit="1" customWidth="1"/>
    <col min="5895" max="6144" width="8.85546875" style="170"/>
    <col min="6145" max="6145" width="5.85546875" style="170" customWidth="1"/>
    <col min="6146" max="6146" width="49.140625" style="170" customWidth="1"/>
    <col min="6147" max="6147" width="7.85546875" style="170" customWidth="1"/>
    <col min="6148" max="6148" width="6.7109375" style="170" customWidth="1"/>
    <col min="6149" max="6149" width="10.140625" style="170" customWidth="1"/>
    <col min="6150" max="6150" width="10.7109375" style="170" bestFit="1" customWidth="1"/>
    <col min="6151" max="6400" width="8.85546875" style="170"/>
    <col min="6401" max="6401" width="5.85546875" style="170" customWidth="1"/>
    <col min="6402" max="6402" width="49.140625" style="170" customWidth="1"/>
    <col min="6403" max="6403" width="7.85546875" style="170" customWidth="1"/>
    <col min="6404" max="6404" width="6.7109375" style="170" customWidth="1"/>
    <col min="6405" max="6405" width="10.140625" style="170" customWidth="1"/>
    <col min="6406" max="6406" width="10.7109375" style="170" bestFit="1" customWidth="1"/>
    <col min="6407" max="6656" width="8.85546875" style="170"/>
    <col min="6657" max="6657" width="5.85546875" style="170" customWidth="1"/>
    <col min="6658" max="6658" width="49.140625" style="170" customWidth="1"/>
    <col min="6659" max="6659" width="7.85546875" style="170" customWidth="1"/>
    <col min="6660" max="6660" width="6.7109375" style="170" customWidth="1"/>
    <col min="6661" max="6661" width="10.140625" style="170" customWidth="1"/>
    <col min="6662" max="6662" width="10.7109375" style="170" bestFit="1" customWidth="1"/>
    <col min="6663" max="6912" width="8.85546875" style="170"/>
    <col min="6913" max="6913" width="5.85546875" style="170" customWidth="1"/>
    <col min="6914" max="6914" width="49.140625" style="170" customWidth="1"/>
    <col min="6915" max="6915" width="7.85546875" style="170" customWidth="1"/>
    <col min="6916" max="6916" width="6.7109375" style="170" customWidth="1"/>
    <col min="6917" max="6917" width="10.140625" style="170" customWidth="1"/>
    <col min="6918" max="6918" width="10.7109375" style="170" bestFit="1" customWidth="1"/>
    <col min="6919" max="7168" width="8.85546875" style="170"/>
    <col min="7169" max="7169" width="5.85546875" style="170" customWidth="1"/>
    <col min="7170" max="7170" width="49.140625" style="170" customWidth="1"/>
    <col min="7171" max="7171" width="7.85546875" style="170" customWidth="1"/>
    <col min="7172" max="7172" width="6.7109375" style="170" customWidth="1"/>
    <col min="7173" max="7173" width="10.140625" style="170" customWidth="1"/>
    <col min="7174" max="7174" width="10.7109375" style="170" bestFit="1" customWidth="1"/>
    <col min="7175" max="7424" width="8.85546875" style="170"/>
    <col min="7425" max="7425" width="5.85546875" style="170" customWidth="1"/>
    <col min="7426" max="7426" width="49.140625" style="170" customWidth="1"/>
    <col min="7427" max="7427" width="7.85546875" style="170" customWidth="1"/>
    <col min="7428" max="7428" width="6.7109375" style="170" customWidth="1"/>
    <col min="7429" max="7429" width="10.140625" style="170" customWidth="1"/>
    <col min="7430" max="7430" width="10.7109375" style="170" bestFit="1" customWidth="1"/>
    <col min="7431" max="7680" width="8.85546875" style="170"/>
    <col min="7681" max="7681" width="5.85546875" style="170" customWidth="1"/>
    <col min="7682" max="7682" width="49.140625" style="170" customWidth="1"/>
    <col min="7683" max="7683" width="7.85546875" style="170" customWidth="1"/>
    <col min="7684" max="7684" width="6.7109375" style="170" customWidth="1"/>
    <col min="7685" max="7685" width="10.140625" style="170" customWidth="1"/>
    <col min="7686" max="7686" width="10.7109375" style="170" bestFit="1" customWidth="1"/>
    <col min="7687" max="7936" width="8.85546875" style="170"/>
    <col min="7937" max="7937" width="5.85546875" style="170" customWidth="1"/>
    <col min="7938" max="7938" width="49.140625" style="170" customWidth="1"/>
    <col min="7939" max="7939" width="7.85546875" style="170" customWidth="1"/>
    <col min="7940" max="7940" width="6.7109375" style="170" customWidth="1"/>
    <col min="7941" max="7941" width="10.140625" style="170" customWidth="1"/>
    <col min="7942" max="7942" width="10.7109375" style="170" bestFit="1" customWidth="1"/>
    <col min="7943" max="8192" width="8.85546875" style="170"/>
    <col min="8193" max="8193" width="5.85546875" style="170" customWidth="1"/>
    <col min="8194" max="8194" width="49.140625" style="170" customWidth="1"/>
    <col min="8195" max="8195" width="7.85546875" style="170" customWidth="1"/>
    <col min="8196" max="8196" width="6.7109375" style="170" customWidth="1"/>
    <col min="8197" max="8197" width="10.140625" style="170" customWidth="1"/>
    <col min="8198" max="8198" width="10.7109375" style="170" bestFit="1" customWidth="1"/>
    <col min="8199" max="8448" width="8.85546875" style="170"/>
    <col min="8449" max="8449" width="5.85546875" style="170" customWidth="1"/>
    <col min="8450" max="8450" width="49.140625" style="170" customWidth="1"/>
    <col min="8451" max="8451" width="7.85546875" style="170" customWidth="1"/>
    <col min="8452" max="8452" width="6.7109375" style="170" customWidth="1"/>
    <col min="8453" max="8453" width="10.140625" style="170" customWidth="1"/>
    <col min="8454" max="8454" width="10.7109375" style="170" bestFit="1" customWidth="1"/>
    <col min="8455" max="8704" width="8.85546875" style="170"/>
    <col min="8705" max="8705" width="5.85546875" style="170" customWidth="1"/>
    <col min="8706" max="8706" width="49.140625" style="170" customWidth="1"/>
    <col min="8707" max="8707" width="7.85546875" style="170" customWidth="1"/>
    <col min="8708" max="8708" width="6.7109375" style="170" customWidth="1"/>
    <col min="8709" max="8709" width="10.140625" style="170" customWidth="1"/>
    <col min="8710" max="8710" width="10.7109375" style="170" bestFit="1" customWidth="1"/>
    <col min="8711" max="8960" width="8.85546875" style="170"/>
    <col min="8961" max="8961" width="5.85546875" style="170" customWidth="1"/>
    <col min="8962" max="8962" width="49.140625" style="170" customWidth="1"/>
    <col min="8963" max="8963" width="7.85546875" style="170" customWidth="1"/>
    <col min="8964" max="8964" width="6.7109375" style="170" customWidth="1"/>
    <col min="8965" max="8965" width="10.140625" style="170" customWidth="1"/>
    <col min="8966" max="8966" width="10.7109375" style="170" bestFit="1" customWidth="1"/>
    <col min="8967" max="9216" width="8.85546875" style="170"/>
    <col min="9217" max="9217" width="5.85546875" style="170" customWidth="1"/>
    <col min="9218" max="9218" width="49.140625" style="170" customWidth="1"/>
    <col min="9219" max="9219" width="7.85546875" style="170" customWidth="1"/>
    <col min="9220" max="9220" width="6.7109375" style="170" customWidth="1"/>
    <col min="9221" max="9221" width="10.140625" style="170" customWidth="1"/>
    <col min="9222" max="9222" width="10.7109375" style="170" bestFit="1" customWidth="1"/>
    <col min="9223" max="9472" width="8.85546875" style="170"/>
    <col min="9473" max="9473" width="5.85546875" style="170" customWidth="1"/>
    <col min="9474" max="9474" width="49.140625" style="170" customWidth="1"/>
    <col min="9475" max="9475" width="7.85546875" style="170" customWidth="1"/>
    <col min="9476" max="9476" width="6.7109375" style="170" customWidth="1"/>
    <col min="9477" max="9477" width="10.140625" style="170" customWidth="1"/>
    <col min="9478" max="9478" width="10.7109375" style="170" bestFit="1" customWidth="1"/>
    <col min="9479" max="9728" width="8.85546875" style="170"/>
    <col min="9729" max="9729" width="5.85546875" style="170" customWidth="1"/>
    <col min="9730" max="9730" width="49.140625" style="170" customWidth="1"/>
    <col min="9731" max="9731" width="7.85546875" style="170" customWidth="1"/>
    <col min="9732" max="9732" width="6.7109375" style="170" customWidth="1"/>
    <col min="9733" max="9733" width="10.140625" style="170" customWidth="1"/>
    <col min="9734" max="9734" width="10.7109375" style="170" bestFit="1" customWidth="1"/>
    <col min="9735" max="9984" width="8.85546875" style="170"/>
    <col min="9985" max="9985" width="5.85546875" style="170" customWidth="1"/>
    <col min="9986" max="9986" width="49.140625" style="170" customWidth="1"/>
    <col min="9987" max="9987" width="7.85546875" style="170" customWidth="1"/>
    <col min="9988" max="9988" width="6.7109375" style="170" customWidth="1"/>
    <col min="9989" max="9989" width="10.140625" style="170" customWidth="1"/>
    <col min="9990" max="9990" width="10.7109375" style="170" bestFit="1" customWidth="1"/>
    <col min="9991" max="10240" width="8.85546875" style="170"/>
    <col min="10241" max="10241" width="5.85546875" style="170" customWidth="1"/>
    <col min="10242" max="10242" width="49.140625" style="170" customWidth="1"/>
    <col min="10243" max="10243" width="7.85546875" style="170" customWidth="1"/>
    <col min="10244" max="10244" width="6.7109375" style="170" customWidth="1"/>
    <col min="10245" max="10245" width="10.140625" style="170" customWidth="1"/>
    <col min="10246" max="10246" width="10.7109375" style="170" bestFit="1" customWidth="1"/>
    <col min="10247" max="10496" width="8.85546875" style="170"/>
    <col min="10497" max="10497" width="5.85546875" style="170" customWidth="1"/>
    <col min="10498" max="10498" width="49.140625" style="170" customWidth="1"/>
    <col min="10499" max="10499" width="7.85546875" style="170" customWidth="1"/>
    <col min="10500" max="10500" width="6.7109375" style="170" customWidth="1"/>
    <col min="10501" max="10501" width="10.140625" style="170" customWidth="1"/>
    <col min="10502" max="10502" width="10.7109375" style="170" bestFit="1" customWidth="1"/>
    <col min="10503" max="10752" width="8.85546875" style="170"/>
    <col min="10753" max="10753" width="5.85546875" style="170" customWidth="1"/>
    <col min="10754" max="10754" width="49.140625" style="170" customWidth="1"/>
    <col min="10755" max="10755" width="7.85546875" style="170" customWidth="1"/>
    <col min="10756" max="10756" width="6.7109375" style="170" customWidth="1"/>
    <col min="10757" max="10757" width="10.140625" style="170" customWidth="1"/>
    <col min="10758" max="10758" width="10.7109375" style="170" bestFit="1" customWidth="1"/>
    <col min="10759" max="11008" width="8.85546875" style="170"/>
    <col min="11009" max="11009" width="5.85546875" style="170" customWidth="1"/>
    <col min="11010" max="11010" width="49.140625" style="170" customWidth="1"/>
    <col min="11011" max="11011" width="7.85546875" style="170" customWidth="1"/>
    <col min="11012" max="11012" width="6.7109375" style="170" customWidth="1"/>
    <col min="11013" max="11013" width="10.140625" style="170" customWidth="1"/>
    <col min="11014" max="11014" width="10.7109375" style="170" bestFit="1" customWidth="1"/>
    <col min="11015" max="11264" width="8.85546875" style="170"/>
    <col min="11265" max="11265" width="5.85546875" style="170" customWidth="1"/>
    <col min="11266" max="11266" width="49.140625" style="170" customWidth="1"/>
    <col min="11267" max="11267" width="7.85546875" style="170" customWidth="1"/>
    <col min="11268" max="11268" width="6.7109375" style="170" customWidth="1"/>
    <col min="11269" max="11269" width="10.140625" style="170" customWidth="1"/>
    <col min="11270" max="11270" width="10.7109375" style="170" bestFit="1" customWidth="1"/>
    <col min="11271" max="11520" width="8.85546875" style="170"/>
    <col min="11521" max="11521" width="5.85546875" style="170" customWidth="1"/>
    <col min="11522" max="11522" width="49.140625" style="170" customWidth="1"/>
    <col min="11523" max="11523" width="7.85546875" style="170" customWidth="1"/>
    <col min="11524" max="11524" width="6.7109375" style="170" customWidth="1"/>
    <col min="11525" max="11525" width="10.140625" style="170" customWidth="1"/>
    <col min="11526" max="11526" width="10.7109375" style="170" bestFit="1" customWidth="1"/>
    <col min="11527" max="11776" width="8.85546875" style="170"/>
    <col min="11777" max="11777" width="5.85546875" style="170" customWidth="1"/>
    <col min="11778" max="11778" width="49.140625" style="170" customWidth="1"/>
    <col min="11779" max="11779" width="7.85546875" style="170" customWidth="1"/>
    <col min="11780" max="11780" width="6.7109375" style="170" customWidth="1"/>
    <col min="11781" max="11781" width="10.140625" style="170" customWidth="1"/>
    <col min="11782" max="11782" width="10.7109375" style="170" bestFit="1" customWidth="1"/>
    <col min="11783" max="12032" width="8.85546875" style="170"/>
    <col min="12033" max="12033" width="5.85546875" style="170" customWidth="1"/>
    <col min="12034" max="12034" width="49.140625" style="170" customWidth="1"/>
    <col min="12035" max="12035" width="7.85546875" style="170" customWidth="1"/>
    <col min="12036" max="12036" width="6.7109375" style="170" customWidth="1"/>
    <col min="12037" max="12037" width="10.140625" style="170" customWidth="1"/>
    <col min="12038" max="12038" width="10.7109375" style="170" bestFit="1" customWidth="1"/>
    <col min="12039" max="12288" width="8.85546875" style="170"/>
    <col min="12289" max="12289" width="5.85546875" style="170" customWidth="1"/>
    <col min="12290" max="12290" width="49.140625" style="170" customWidth="1"/>
    <col min="12291" max="12291" width="7.85546875" style="170" customWidth="1"/>
    <col min="12292" max="12292" width="6.7109375" style="170" customWidth="1"/>
    <col min="12293" max="12293" width="10.140625" style="170" customWidth="1"/>
    <col min="12294" max="12294" width="10.7109375" style="170" bestFit="1" customWidth="1"/>
    <col min="12295" max="12544" width="8.85546875" style="170"/>
    <col min="12545" max="12545" width="5.85546875" style="170" customWidth="1"/>
    <col min="12546" max="12546" width="49.140625" style="170" customWidth="1"/>
    <col min="12547" max="12547" width="7.85546875" style="170" customWidth="1"/>
    <col min="12548" max="12548" width="6.7109375" style="170" customWidth="1"/>
    <col min="12549" max="12549" width="10.140625" style="170" customWidth="1"/>
    <col min="12550" max="12550" width="10.7109375" style="170" bestFit="1" customWidth="1"/>
    <col min="12551" max="12800" width="8.85546875" style="170"/>
    <col min="12801" max="12801" width="5.85546875" style="170" customWidth="1"/>
    <col min="12802" max="12802" width="49.140625" style="170" customWidth="1"/>
    <col min="12803" max="12803" width="7.85546875" style="170" customWidth="1"/>
    <col min="12804" max="12804" width="6.7109375" style="170" customWidth="1"/>
    <col min="12805" max="12805" width="10.140625" style="170" customWidth="1"/>
    <col min="12806" max="12806" width="10.7109375" style="170" bestFit="1" customWidth="1"/>
    <col min="12807" max="13056" width="8.85546875" style="170"/>
    <col min="13057" max="13057" width="5.85546875" style="170" customWidth="1"/>
    <col min="13058" max="13058" width="49.140625" style="170" customWidth="1"/>
    <col min="13059" max="13059" width="7.85546875" style="170" customWidth="1"/>
    <col min="13060" max="13060" width="6.7109375" style="170" customWidth="1"/>
    <col min="13061" max="13061" width="10.140625" style="170" customWidth="1"/>
    <col min="13062" max="13062" width="10.7109375" style="170" bestFit="1" customWidth="1"/>
    <col min="13063" max="13312" width="8.85546875" style="170"/>
    <col min="13313" max="13313" width="5.85546875" style="170" customWidth="1"/>
    <col min="13314" max="13314" width="49.140625" style="170" customWidth="1"/>
    <col min="13315" max="13315" width="7.85546875" style="170" customWidth="1"/>
    <col min="13316" max="13316" width="6.7109375" style="170" customWidth="1"/>
    <col min="13317" max="13317" width="10.140625" style="170" customWidth="1"/>
    <col min="13318" max="13318" width="10.7109375" style="170" bestFit="1" customWidth="1"/>
    <col min="13319" max="13568" width="8.85546875" style="170"/>
    <col min="13569" max="13569" width="5.85546875" style="170" customWidth="1"/>
    <col min="13570" max="13570" width="49.140625" style="170" customWidth="1"/>
    <col min="13571" max="13571" width="7.85546875" style="170" customWidth="1"/>
    <col min="13572" max="13572" width="6.7109375" style="170" customWidth="1"/>
    <col min="13573" max="13573" width="10.140625" style="170" customWidth="1"/>
    <col min="13574" max="13574" width="10.7109375" style="170" bestFit="1" customWidth="1"/>
    <col min="13575" max="13824" width="8.85546875" style="170"/>
    <col min="13825" max="13825" width="5.85546875" style="170" customWidth="1"/>
    <col min="13826" max="13826" width="49.140625" style="170" customWidth="1"/>
    <col min="13827" max="13827" width="7.85546875" style="170" customWidth="1"/>
    <col min="13828" max="13828" width="6.7109375" style="170" customWidth="1"/>
    <col min="13829" max="13829" width="10.140625" style="170" customWidth="1"/>
    <col min="13830" max="13830" width="10.7109375" style="170" bestFit="1" customWidth="1"/>
    <col min="13831" max="14080" width="8.85546875" style="170"/>
    <col min="14081" max="14081" width="5.85546875" style="170" customWidth="1"/>
    <col min="14082" max="14082" width="49.140625" style="170" customWidth="1"/>
    <col min="14083" max="14083" width="7.85546875" style="170" customWidth="1"/>
    <col min="14084" max="14084" width="6.7109375" style="170" customWidth="1"/>
    <col min="14085" max="14085" width="10.140625" style="170" customWidth="1"/>
    <col min="14086" max="14086" width="10.7109375" style="170" bestFit="1" customWidth="1"/>
    <col min="14087" max="14336" width="8.85546875" style="170"/>
    <col min="14337" max="14337" width="5.85546875" style="170" customWidth="1"/>
    <col min="14338" max="14338" width="49.140625" style="170" customWidth="1"/>
    <col min="14339" max="14339" width="7.85546875" style="170" customWidth="1"/>
    <col min="14340" max="14340" width="6.7109375" style="170" customWidth="1"/>
    <col min="14341" max="14341" width="10.140625" style="170" customWidth="1"/>
    <col min="14342" max="14342" width="10.7109375" style="170" bestFit="1" customWidth="1"/>
    <col min="14343" max="14592" width="8.85546875" style="170"/>
    <col min="14593" max="14593" width="5.85546875" style="170" customWidth="1"/>
    <col min="14594" max="14594" width="49.140625" style="170" customWidth="1"/>
    <col min="14595" max="14595" width="7.85546875" style="170" customWidth="1"/>
    <col min="14596" max="14596" width="6.7109375" style="170" customWidth="1"/>
    <col min="14597" max="14597" width="10.140625" style="170" customWidth="1"/>
    <col min="14598" max="14598" width="10.7109375" style="170" bestFit="1" customWidth="1"/>
    <col min="14599" max="14848" width="8.85546875" style="170"/>
    <col min="14849" max="14849" width="5.85546875" style="170" customWidth="1"/>
    <col min="14850" max="14850" width="49.140625" style="170" customWidth="1"/>
    <col min="14851" max="14851" width="7.85546875" style="170" customWidth="1"/>
    <col min="14852" max="14852" width="6.7109375" style="170" customWidth="1"/>
    <col min="14853" max="14853" width="10.140625" style="170" customWidth="1"/>
    <col min="14854" max="14854" width="10.7109375" style="170" bestFit="1" customWidth="1"/>
    <col min="14855" max="15104" width="8.85546875" style="170"/>
    <col min="15105" max="15105" width="5.85546875" style="170" customWidth="1"/>
    <col min="15106" max="15106" width="49.140625" style="170" customWidth="1"/>
    <col min="15107" max="15107" width="7.85546875" style="170" customWidth="1"/>
    <col min="15108" max="15108" width="6.7109375" style="170" customWidth="1"/>
    <col min="15109" max="15109" width="10.140625" style="170" customWidth="1"/>
    <col min="15110" max="15110" width="10.7109375" style="170" bestFit="1" customWidth="1"/>
    <col min="15111" max="15360" width="8.85546875" style="170"/>
    <col min="15361" max="15361" width="5.85546875" style="170" customWidth="1"/>
    <col min="15362" max="15362" width="49.140625" style="170" customWidth="1"/>
    <col min="15363" max="15363" width="7.85546875" style="170" customWidth="1"/>
    <col min="15364" max="15364" width="6.7109375" style="170" customWidth="1"/>
    <col min="15365" max="15365" width="10.140625" style="170" customWidth="1"/>
    <col min="15366" max="15366" width="10.7109375" style="170" bestFit="1" customWidth="1"/>
    <col min="15367" max="15616" width="8.85546875" style="170"/>
    <col min="15617" max="15617" width="5.85546875" style="170" customWidth="1"/>
    <col min="15618" max="15618" width="49.140625" style="170" customWidth="1"/>
    <col min="15619" max="15619" width="7.85546875" style="170" customWidth="1"/>
    <col min="15620" max="15620" width="6.7109375" style="170" customWidth="1"/>
    <col min="15621" max="15621" width="10.140625" style="170" customWidth="1"/>
    <col min="15622" max="15622" width="10.7109375" style="170" bestFit="1" customWidth="1"/>
    <col min="15623" max="15872" width="8.85546875" style="170"/>
    <col min="15873" max="15873" width="5.85546875" style="170" customWidth="1"/>
    <col min="15874" max="15874" width="49.140625" style="170" customWidth="1"/>
    <col min="15875" max="15875" width="7.85546875" style="170" customWidth="1"/>
    <col min="15876" max="15876" width="6.7109375" style="170" customWidth="1"/>
    <col min="15877" max="15877" width="10.140625" style="170" customWidth="1"/>
    <col min="15878" max="15878" width="10.7109375" style="170" bestFit="1" customWidth="1"/>
    <col min="15879" max="16128" width="8.85546875" style="170"/>
    <col min="16129" max="16129" width="5.85546875" style="170" customWidth="1"/>
    <col min="16130" max="16130" width="49.140625" style="170" customWidth="1"/>
    <col min="16131" max="16131" width="7.85546875" style="170" customWidth="1"/>
    <col min="16132" max="16132" width="6.7109375" style="170" customWidth="1"/>
    <col min="16133" max="16133" width="10.140625" style="170" customWidth="1"/>
    <col min="16134" max="16134" width="10.7109375" style="170" bestFit="1" customWidth="1"/>
    <col min="16135" max="16384" width="8.85546875" style="170"/>
  </cols>
  <sheetData>
    <row r="1" spans="1:6" s="522" customFormat="1" ht="22.5">
      <c r="A1" s="518" t="s">
        <v>403</v>
      </c>
      <c r="B1" s="145" t="s">
        <v>404</v>
      </c>
      <c r="C1" s="519" t="s">
        <v>405</v>
      </c>
      <c r="D1" s="520" t="s">
        <v>406</v>
      </c>
      <c r="E1" s="521" t="s">
        <v>407</v>
      </c>
      <c r="F1" s="521" t="s">
        <v>408</v>
      </c>
    </row>
    <row r="2" spans="1:6" s="527" customFormat="1">
      <c r="A2" s="523"/>
      <c r="B2" s="146"/>
      <c r="C2" s="524"/>
      <c r="D2" s="525"/>
      <c r="E2" s="526"/>
      <c r="F2" s="526"/>
    </row>
    <row r="3" spans="1:6" s="527" customFormat="1">
      <c r="A3" s="523"/>
      <c r="B3" s="146"/>
      <c r="C3" s="524"/>
      <c r="D3" s="525"/>
      <c r="E3" s="526"/>
      <c r="F3" s="526"/>
    </row>
    <row r="4" spans="1:6" s="531" customFormat="1" ht="18">
      <c r="A4" s="528" t="s">
        <v>30</v>
      </c>
      <c r="B4" s="207" t="s">
        <v>409</v>
      </c>
      <c r="C4" s="529"/>
      <c r="D4" s="515"/>
      <c r="E4" s="530"/>
      <c r="F4" s="530"/>
    </row>
    <row r="5" spans="1:6" s="531" customFormat="1" ht="18">
      <c r="A5" s="528"/>
      <c r="B5" s="207"/>
      <c r="C5" s="529"/>
      <c r="D5" s="515"/>
      <c r="E5" s="530"/>
      <c r="F5" s="530"/>
    </row>
    <row r="6" spans="1:6">
      <c r="A6" s="205"/>
      <c r="B6" s="151"/>
    </row>
    <row r="7" spans="1:6">
      <c r="A7" s="205"/>
      <c r="B7" s="149" t="s">
        <v>410</v>
      </c>
      <c r="D7" s="516"/>
    </row>
    <row r="8" spans="1:6">
      <c r="A8" s="205"/>
      <c r="B8" s="149"/>
      <c r="D8" s="516"/>
    </row>
    <row r="9" spans="1:6" ht="38.25">
      <c r="A9" s="205"/>
      <c r="B9" s="150" t="s">
        <v>411</v>
      </c>
      <c r="D9" s="516"/>
    </row>
    <row r="10" spans="1:6">
      <c r="A10" s="205"/>
      <c r="B10" s="150"/>
      <c r="D10" s="516"/>
    </row>
    <row r="11" spans="1:6" ht="38.25">
      <c r="B11" s="150" t="s">
        <v>412</v>
      </c>
      <c r="D11" s="516"/>
    </row>
    <row r="12" spans="1:6">
      <c r="B12" s="150"/>
      <c r="D12" s="516"/>
    </row>
    <row r="13" spans="1:6" ht="51">
      <c r="B13" s="150" t="s">
        <v>413</v>
      </c>
      <c r="D13" s="516"/>
    </row>
    <row r="14" spans="1:6">
      <c r="B14" s="150"/>
      <c r="D14" s="516"/>
    </row>
    <row r="15" spans="1:6">
      <c r="A15" s="205"/>
      <c r="B15" s="151"/>
      <c r="C15" s="533"/>
      <c r="D15" s="534"/>
      <c r="E15" s="535"/>
      <c r="F15" s="539"/>
    </row>
    <row r="16" spans="1:6">
      <c r="A16" s="205" t="s">
        <v>32</v>
      </c>
      <c r="B16" s="151" t="s">
        <v>414</v>
      </c>
      <c r="D16" s="516"/>
    </row>
    <row r="17" spans="1:6" s="536" customFormat="1">
      <c r="A17" s="176"/>
      <c r="B17" s="152" t="s">
        <v>415</v>
      </c>
      <c r="C17" s="532"/>
      <c r="D17" s="516"/>
      <c r="E17" s="154"/>
      <c r="F17" s="154"/>
    </row>
    <row r="18" spans="1:6" s="188" customFormat="1" ht="25.5">
      <c r="A18" s="537" t="s">
        <v>214</v>
      </c>
      <c r="B18" s="153" t="s">
        <v>416</v>
      </c>
      <c r="D18" s="517"/>
      <c r="E18" s="197"/>
      <c r="F18" s="197"/>
    </row>
    <row r="19" spans="1:6" s="188" customFormat="1">
      <c r="A19" s="537"/>
      <c r="B19" s="153" t="s">
        <v>417</v>
      </c>
      <c r="C19" s="188" t="s">
        <v>216</v>
      </c>
      <c r="D19" s="517">
        <v>1250</v>
      </c>
      <c r="E19" s="695"/>
      <c r="F19" s="197">
        <f>D19*E19</f>
        <v>0</v>
      </c>
    </row>
    <row r="20" spans="1:6" s="188" customFormat="1">
      <c r="A20" s="537"/>
      <c r="B20" s="153" t="s">
        <v>418</v>
      </c>
      <c r="C20" s="188" t="s">
        <v>216</v>
      </c>
      <c r="D20" s="517">
        <v>200</v>
      </c>
      <c r="E20" s="695"/>
      <c r="F20" s="197">
        <f>D20*E20</f>
        <v>0</v>
      </c>
    </row>
    <row r="21" spans="1:6" s="188" customFormat="1">
      <c r="A21" s="537"/>
      <c r="B21" s="153" t="s">
        <v>419</v>
      </c>
      <c r="C21" s="188" t="s">
        <v>216</v>
      </c>
      <c r="D21" s="517">
        <v>150</v>
      </c>
      <c r="E21" s="695"/>
      <c r="F21" s="197">
        <f>D21*E21</f>
        <v>0</v>
      </c>
    </row>
    <row r="22" spans="1:6" s="536" customFormat="1">
      <c r="A22" s="176"/>
      <c r="B22" s="152"/>
      <c r="C22" s="532"/>
      <c r="D22" s="516"/>
      <c r="E22" s="154"/>
      <c r="F22" s="154"/>
    </row>
    <row r="23" spans="1:6" s="536" customFormat="1" ht="25.5">
      <c r="A23" s="176" t="s">
        <v>220</v>
      </c>
      <c r="B23" s="152" t="s">
        <v>420</v>
      </c>
      <c r="D23" s="538"/>
      <c r="E23" s="539"/>
      <c r="F23" s="539"/>
    </row>
    <row r="24" spans="1:6" s="536" customFormat="1">
      <c r="A24" s="176"/>
      <c r="B24" s="152" t="s">
        <v>421</v>
      </c>
      <c r="C24" s="532" t="s">
        <v>23</v>
      </c>
      <c r="D24" s="516">
        <v>20</v>
      </c>
      <c r="E24" s="696"/>
      <c r="F24" s="197">
        <f>D24*E24</f>
        <v>0</v>
      </c>
    </row>
    <row r="25" spans="1:6" s="536" customFormat="1">
      <c r="A25" s="176"/>
      <c r="B25" s="152" t="s">
        <v>422</v>
      </c>
      <c r="C25" s="532" t="s">
        <v>23</v>
      </c>
      <c r="D25" s="516">
        <v>8</v>
      </c>
      <c r="E25" s="696"/>
      <c r="F25" s="197">
        <f>D25*E25</f>
        <v>0</v>
      </c>
    </row>
    <row r="26" spans="1:6" s="536" customFormat="1">
      <c r="A26" s="176"/>
      <c r="B26" s="152"/>
      <c r="C26" s="532"/>
      <c r="D26" s="516"/>
      <c r="E26" s="154"/>
      <c r="F26" s="154"/>
    </row>
    <row r="27" spans="1:6" ht="38.25">
      <c r="A27" s="176" t="s">
        <v>222</v>
      </c>
      <c r="B27" s="152" t="s">
        <v>423</v>
      </c>
      <c r="D27" s="516"/>
    </row>
    <row r="28" spans="1:6">
      <c r="B28" s="152" t="s">
        <v>424</v>
      </c>
      <c r="C28" s="532" t="s">
        <v>216</v>
      </c>
      <c r="D28" s="516">
        <v>160</v>
      </c>
      <c r="E28" s="696"/>
      <c r="F28" s="154">
        <f>D28*E28</f>
        <v>0</v>
      </c>
    </row>
    <row r="29" spans="1:6">
      <c r="B29" s="152" t="s">
        <v>425</v>
      </c>
      <c r="C29" s="515" t="s">
        <v>216</v>
      </c>
      <c r="D29" s="515">
        <v>45</v>
      </c>
      <c r="F29" s="154">
        <f>D29*E29</f>
        <v>0</v>
      </c>
    </row>
    <row r="30" spans="1:6">
      <c r="C30" s="515"/>
    </row>
    <row r="31" spans="1:6" ht="51">
      <c r="A31" s="176" t="s">
        <v>224</v>
      </c>
      <c r="B31" s="152" t="s">
        <v>426</v>
      </c>
      <c r="C31" s="540"/>
      <c r="D31" s="516"/>
      <c r="E31" s="541"/>
      <c r="F31" s="541"/>
    </row>
    <row r="32" spans="1:6">
      <c r="B32" s="152" t="s">
        <v>427</v>
      </c>
      <c r="C32" s="540" t="s">
        <v>216</v>
      </c>
      <c r="D32" s="516">
        <v>120</v>
      </c>
      <c r="E32" s="697"/>
      <c r="F32" s="541">
        <f>D32*E32</f>
        <v>0</v>
      </c>
    </row>
    <row r="33" spans="1:6">
      <c r="B33" s="152" t="s">
        <v>415</v>
      </c>
      <c r="D33" s="516"/>
    </row>
    <row r="34" spans="1:6" ht="38.25">
      <c r="A34" s="176" t="s">
        <v>226</v>
      </c>
      <c r="B34" s="152" t="s">
        <v>428</v>
      </c>
      <c r="C34" s="532" t="s">
        <v>23</v>
      </c>
      <c r="D34" s="516">
        <v>40</v>
      </c>
      <c r="E34" s="696"/>
      <c r="F34" s="154">
        <f>D34*E34</f>
        <v>0</v>
      </c>
    </row>
    <row r="35" spans="1:6">
      <c r="D35" s="516"/>
    </row>
    <row r="36" spans="1:6">
      <c r="A36" s="176" t="s">
        <v>228</v>
      </c>
      <c r="B36" s="152" t="s">
        <v>429</v>
      </c>
      <c r="C36" s="540"/>
      <c r="E36" s="541"/>
      <c r="F36" s="541"/>
    </row>
    <row r="37" spans="1:6" ht="76.5">
      <c r="B37" s="152" t="s">
        <v>430</v>
      </c>
      <c r="C37" s="542"/>
      <c r="D37" s="543"/>
      <c r="E37" s="541"/>
      <c r="F37" s="541"/>
    </row>
    <row r="38" spans="1:6">
      <c r="B38" s="152" t="s">
        <v>431</v>
      </c>
      <c r="C38" s="542"/>
      <c r="D38" s="543"/>
      <c r="E38" s="541"/>
      <c r="F38" s="541"/>
    </row>
    <row r="39" spans="1:6">
      <c r="B39" s="155" t="s">
        <v>432</v>
      </c>
      <c r="C39" s="542" t="s">
        <v>23</v>
      </c>
      <c r="D39" s="516">
        <v>1</v>
      </c>
      <c r="E39" s="697"/>
      <c r="F39" s="541"/>
    </row>
    <row r="40" spans="1:6">
      <c r="B40" s="152" t="s">
        <v>433</v>
      </c>
      <c r="C40" s="542"/>
      <c r="D40" s="543"/>
      <c r="E40" s="697"/>
      <c r="F40" s="541"/>
    </row>
    <row r="41" spans="1:6">
      <c r="B41" s="155" t="s">
        <v>434</v>
      </c>
      <c r="C41" s="540" t="s">
        <v>23</v>
      </c>
      <c r="D41" s="515">
        <v>1</v>
      </c>
      <c r="E41" s="697"/>
      <c r="F41" s="541"/>
    </row>
    <row r="42" spans="1:6">
      <c r="B42" s="155" t="s">
        <v>435</v>
      </c>
      <c r="C42" s="540" t="s">
        <v>23</v>
      </c>
      <c r="D42" s="515">
        <v>1</v>
      </c>
      <c r="E42" s="697"/>
      <c r="F42" s="541"/>
    </row>
    <row r="43" spans="1:6" s="547" customFormat="1">
      <c r="A43" s="544"/>
      <c r="B43" s="156" t="s">
        <v>436</v>
      </c>
      <c r="C43" s="545" t="s">
        <v>23</v>
      </c>
      <c r="D43" s="546">
        <v>4</v>
      </c>
      <c r="E43" s="698"/>
      <c r="F43" s="541"/>
    </row>
    <row r="44" spans="1:6">
      <c r="A44" s="182"/>
      <c r="B44" s="155" t="s">
        <v>437</v>
      </c>
      <c r="C44" s="515" t="s">
        <v>23</v>
      </c>
      <c r="D44" s="515">
        <v>45</v>
      </c>
      <c r="E44" s="696"/>
      <c r="F44" s="541"/>
    </row>
    <row r="45" spans="1:6">
      <c r="B45" s="155" t="s">
        <v>438</v>
      </c>
      <c r="C45" s="543" t="s">
        <v>23</v>
      </c>
      <c r="D45" s="516">
        <v>40</v>
      </c>
      <c r="E45" s="697"/>
      <c r="F45" s="541"/>
    </row>
    <row r="46" spans="1:6" s="552" customFormat="1" ht="25.5">
      <c r="A46" s="548"/>
      <c r="B46" s="157" t="s">
        <v>439</v>
      </c>
      <c r="C46" s="549">
        <v>0.1</v>
      </c>
      <c r="D46" s="550"/>
      <c r="E46" s="551"/>
      <c r="F46" s="603"/>
    </row>
    <row r="47" spans="1:6">
      <c r="B47" s="152" t="s">
        <v>5</v>
      </c>
      <c r="C47" s="540" t="s">
        <v>83</v>
      </c>
      <c r="D47" s="515">
        <v>1</v>
      </c>
      <c r="E47" s="541">
        <f>SUMPRODUCT(D36:D45,E36:E45)*(1+C46)</f>
        <v>0</v>
      </c>
      <c r="F47" s="541">
        <f>D47*E47</f>
        <v>0</v>
      </c>
    </row>
    <row r="48" spans="1:6" s="536" customFormat="1">
      <c r="A48" s="421"/>
      <c r="B48" s="152"/>
      <c r="C48" s="532"/>
      <c r="D48" s="516"/>
      <c r="E48" s="154"/>
      <c r="F48" s="154"/>
    </row>
    <row r="49" spans="1:6">
      <c r="A49" s="176" t="s">
        <v>230</v>
      </c>
      <c r="B49" s="152" t="s">
        <v>440</v>
      </c>
      <c r="C49" s="540"/>
      <c r="E49" s="541"/>
      <c r="F49" s="541"/>
    </row>
    <row r="50" spans="1:6" ht="76.5">
      <c r="B50" s="152" t="s">
        <v>430</v>
      </c>
      <c r="C50" s="542"/>
      <c r="D50" s="543"/>
      <c r="E50" s="541"/>
      <c r="F50" s="541"/>
    </row>
    <row r="51" spans="1:6">
      <c r="B51" s="152" t="s">
        <v>441</v>
      </c>
      <c r="C51" s="542"/>
      <c r="D51" s="543"/>
      <c r="E51" s="541"/>
      <c r="F51" s="541"/>
    </row>
    <row r="52" spans="1:6">
      <c r="B52" s="155" t="s">
        <v>442</v>
      </c>
      <c r="C52" s="542" t="s">
        <v>23</v>
      </c>
      <c r="D52" s="516">
        <v>1</v>
      </c>
      <c r="E52" s="697"/>
      <c r="F52" s="541"/>
    </row>
    <row r="53" spans="1:6">
      <c r="B53" s="152" t="s">
        <v>433</v>
      </c>
      <c r="C53" s="542"/>
      <c r="D53" s="543"/>
      <c r="E53" s="697"/>
      <c r="F53" s="541"/>
    </row>
    <row r="54" spans="1:6">
      <c r="B54" s="155" t="s">
        <v>443</v>
      </c>
      <c r="C54" s="540" t="s">
        <v>23</v>
      </c>
      <c r="D54" s="515">
        <v>1</v>
      </c>
      <c r="E54" s="697"/>
      <c r="F54" s="541"/>
    </row>
    <row r="55" spans="1:6">
      <c r="B55" s="155" t="s">
        <v>435</v>
      </c>
      <c r="C55" s="540" t="s">
        <v>23</v>
      </c>
      <c r="D55" s="515">
        <v>1</v>
      </c>
      <c r="E55" s="697"/>
      <c r="F55" s="541"/>
    </row>
    <row r="56" spans="1:6" s="547" customFormat="1">
      <c r="A56" s="544"/>
      <c r="B56" s="156" t="s">
        <v>436</v>
      </c>
      <c r="C56" s="545" t="s">
        <v>23</v>
      </c>
      <c r="D56" s="546">
        <v>4</v>
      </c>
      <c r="E56" s="698"/>
      <c r="F56" s="541"/>
    </row>
    <row r="57" spans="1:6">
      <c r="A57" s="182"/>
      <c r="B57" s="155" t="s">
        <v>437</v>
      </c>
      <c r="C57" s="515" t="s">
        <v>23</v>
      </c>
      <c r="D57" s="515">
        <v>12</v>
      </c>
      <c r="E57" s="696"/>
      <c r="F57" s="541"/>
    </row>
    <row r="58" spans="1:6">
      <c r="B58" s="155" t="s">
        <v>438</v>
      </c>
      <c r="C58" s="543" t="s">
        <v>23</v>
      </c>
      <c r="D58" s="516">
        <v>25</v>
      </c>
      <c r="E58" s="697"/>
      <c r="F58" s="541"/>
    </row>
    <row r="59" spans="1:6" s="552" customFormat="1" ht="25.5">
      <c r="A59" s="548"/>
      <c r="B59" s="157" t="s">
        <v>439</v>
      </c>
      <c r="C59" s="549">
        <v>0.1</v>
      </c>
      <c r="D59" s="550"/>
      <c r="E59" s="551"/>
      <c r="F59" s="603"/>
    </row>
    <row r="60" spans="1:6">
      <c r="B60" s="152" t="s">
        <v>5</v>
      </c>
      <c r="C60" s="540" t="s">
        <v>83</v>
      </c>
      <c r="D60" s="515">
        <v>1</v>
      </c>
      <c r="E60" s="541">
        <f>SUMPRODUCT(D49:D58,E49:E58)*(1+C59)</f>
        <v>0</v>
      </c>
      <c r="F60" s="541">
        <f>D60*E60</f>
        <v>0</v>
      </c>
    </row>
    <row r="61" spans="1:6" s="536" customFormat="1">
      <c r="A61" s="421"/>
      <c r="B61" s="152"/>
      <c r="C61" s="532"/>
      <c r="D61" s="516"/>
      <c r="E61" s="154"/>
      <c r="F61" s="154"/>
    </row>
    <row r="62" spans="1:6" s="536" customFormat="1" ht="127.5">
      <c r="A62" s="176" t="s">
        <v>232</v>
      </c>
      <c r="B62" s="153" t="s">
        <v>444</v>
      </c>
      <c r="C62" s="188" t="s">
        <v>83</v>
      </c>
      <c r="D62" s="517">
        <v>1</v>
      </c>
      <c r="E62" s="698"/>
      <c r="F62" s="197"/>
    </row>
    <row r="63" spans="1:6" s="536" customFormat="1" ht="38.25">
      <c r="A63" s="196"/>
      <c r="B63" s="156" t="s">
        <v>445</v>
      </c>
      <c r="C63" s="188" t="s">
        <v>23</v>
      </c>
      <c r="D63" s="517">
        <v>2</v>
      </c>
      <c r="E63" s="698"/>
      <c r="F63" s="197"/>
    </row>
    <row r="64" spans="1:6" s="536" customFormat="1" ht="76.5">
      <c r="A64" s="176"/>
      <c r="B64" s="155" t="s">
        <v>446</v>
      </c>
      <c r="C64" s="532" t="s">
        <v>23</v>
      </c>
      <c r="D64" s="516">
        <v>2</v>
      </c>
      <c r="E64" s="696"/>
      <c r="F64" s="197"/>
    </row>
    <row r="65" spans="1:6" s="536" customFormat="1">
      <c r="A65" s="176"/>
      <c r="B65" s="155" t="s">
        <v>447</v>
      </c>
      <c r="C65" s="532" t="s">
        <v>23</v>
      </c>
      <c r="D65" s="516">
        <v>2</v>
      </c>
      <c r="E65" s="696"/>
      <c r="F65" s="197"/>
    </row>
    <row r="66" spans="1:6" s="536" customFormat="1" ht="38.25">
      <c r="A66" s="176"/>
      <c r="B66" s="155" t="s">
        <v>448</v>
      </c>
      <c r="C66" s="532" t="s">
        <v>23</v>
      </c>
      <c r="D66" s="516">
        <v>3</v>
      </c>
      <c r="E66" s="696"/>
      <c r="F66" s="197"/>
    </row>
    <row r="67" spans="1:6" s="536" customFormat="1" ht="38.25">
      <c r="A67" s="176"/>
      <c r="B67" s="155" t="s">
        <v>449</v>
      </c>
      <c r="C67" s="532" t="s">
        <v>23</v>
      </c>
      <c r="D67" s="516">
        <v>1</v>
      </c>
      <c r="E67" s="696"/>
      <c r="F67" s="197"/>
    </row>
    <row r="68" spans="1:6" s="536" customFormat="1" ht="25.5">
      <c r="A68" s="176"/>
      <c r="B68" s="155" t="s">
        <v>450</v>
      </c>
      <c r="C68" s="532" t="s">
        <v>23</v>
      </c>
      <c r="D68" s="516">
        <v>1</v>
      </c>
      <c r="E68" s="696"/>
      <c r="F68" s="197"/>
    </row>
    <row r="69" spans="1:6" s="536" customFormat="1" ht="25.5">
      <c r="A69" s="176"/>
      <c r="B69" s="159" t="s">
        <v>451</v>
      </c>
      <c r="C69" s="532"/>
      <c r="D69" s="516"/>
      <c r="E69" s="696"/>
      <c r="F69" s="197"/>
    </row>
    <row r="70" spans="1:6" s="536" customFormat="1" ht="25.5">
      <c r="A70" s="176"/>
      <c r="B70" s="155" t="s">
        <v>452</v>
      </c>
      <c r="C70" s="532" t="s">
        <v>83</v>
      </c>
      <c r="D70" s="516">
        <v>1</v>
      </c>
      <c r="E70" s="696"/>
      <c r="F70" s="197"/>
    </row>
    <row r="71" spans="1:6">
      <c r="A71" s="182"/>
      <c r="B71" s="157"/>
      <c r="C71" s="550"/>
      <c r="D71" s="550"/>
      <c r="E71" s="553"/>
      <c r="F71" s="197"/>
    </row>
    <row r="72" spans="1:6">
      <c r="B72" s="152" t="s">
        <v>5</v>
      </c>
      <c r="C72" s="540" t="s">
        <v>83</v>
      </c>
      <c r="D72" s="515">
        <v>1</v>
      </c>
      <c r="E72" s="541">
        <f>SUMPRODUCT(D62:D71,E62:E71)</f>
        <v>0</v>
      </c>
      <c r="F72" s="541">
        <f>D72*E72</f>
        <v>0</v>
      </c>
    </row>
    <row r="73" spans="1:6" s="536" customFormat="1">
      <c r="A73" s="176"/>
      <c r="B73" s="155"/>
      <c r="C73" s="532"/>
      <c r="D73" s="516"/>
      <c r="E73" s="154"/>
      <c r="F73" s="197"/>
    </row>
    <row r="74" spans="1:6" s="536" customFormat="1" ht="127.5">
      <c r="A74" s="176" t="s">
        <v>244</v>
      </c>
      <c r="B74" s="153" t="s">
        <v>453</v>
      </c>
      <c r="C74" s="188" t="s">
        <v>83</v>
      </c>
      <c r="D74" s="517">
        <v>1</v>
      </c>
      <c r="E74" s="698"/>
      <c r="F74" s="197"/>
    </row>
    <row r="75" spans="1:6" s="536" customFormat="1" ht="38.25">
      <c r="A75" s="196"/>
      <c r="B75" s="156" t="s">
        <v>445</v>
      </c>
      <c r="C75" s="188" t="s">
        <v>23</v>
      </c>
      <c r="D75" s="517">
        <v>2</v>
      </c>
      <c r="E75" s="698"/>
      <c r="F75" s="197"/>
    </row>
    <row r="76" spans="1:6" s="536" customFormat="1" ht="76.5">
      <c r="A76" s="176"/>
      <c r="B76" s="155" t="s">
        <v>446</v>
      </c>
      <c r="C76" s="532" t="s">
        <v>23</v>
      </c>
      <c r="D76" s="516">
        <v>2</v>
      </c>
      <c r="E76" s="696"/>
      <c r="F76" s="197"/>
    </row>
    <row r="77" spans="1:6" s="536" customFormat="1">
      <c r="A77" s="176"/>
      <c r="B77" s="155" t="s">
        <v>447</v>
      </c>
      <c r="C77" s="532" t="s">
        <v>23</v>
      </c>
      <c r="D77" s="516">
        <v>2</v>
      </c>
      <c r="E77" s="696"/>
      <c r="F77" s="197"/>
    </row>
    <row r="78" spans="1:6" s="536" customFormat="1" ht="38.25">
      <c r="A78" s="176"/>
      <c r="B78" s="155" t="s">
        <v>448</v>
      </c>
      <c r="C78" s="532" t="s">
        <v>23</v>
      </c>
      <c r="D78" s="516">
        <v>2</v>
      </c>
      <c r="E78" s="696"/>
      <c r="F78" s="197"/>
    </row>
    <row r="79" spans="1:6" s="536" customFormat="1" ht="38.25">
      <c r="A79" s="176"/>
      <c r="B79" s="155" t="s">
        <v>449</v>
      </c>
      <c r="C79" s="532" t="s">
        <v>23</v>
      </c>
      <c r="D79" s="516">
        <v>1</v>
      </c>
      <c r="E79" s="696"/>
      <c r="F79" s="197"/>
    </row>
    <row r="80" spans="1:6" s="536" customFormat="1" ht="25.5">
      <c r="A80" s="176"/>
      <c r="B80" s="155" t="s">
        <v>450</v>
      </c>
      <c r="C80" s="532" t="s">
        <v>23</v>
      </c>
      <c r="D80" s="516">
        <v>1</v>
      </c>
      <c r="E80" s="696"/>
      <c r="F80" s="197"/>
    </row>
    <row r="81" spans="1:6" s="536" customFormat="1" ht="25.5">
      <c r="A81" s="176"/>
      <c r="B81" s="157" t="s">
        <v>451</v>
      </c>
      <c r="C81" s="554"/>
      <c r="D81" s="555"/>
      <c r="E81" s="553"/>
      <c r="F81" s="197"/>
    </row>
    <row r="82" spans="1:6">
      <c r="B82" s="152" t="s">
        <v>5</v>
      </c>
      <c r="C82" s="540" t="s">
        <v>83</v>
      </c>
      <c r="D82" s="515">
        <v>1</v>
      </c>
      <c r="E82" s="541">
        <f>SUMPRODUCT(D74:D81,E74:E81)</f>
        <v>0</v>
      </c>
      <c r="F82" s="541">
        <f>D82*E82</f>
        <v>0</v>
      </c>
    </row>
    <row r="83" spans="1:6" s="536" customFormat="1">
      <c r="A83" s="176"/>
      <c r="B83" s="155"/>
      <c r="C83" s="532"/>
      <c r="D83" s="516"/>
      <c r="E83" s="154"/>
      <c r="F83" s="197"/>
    </row>
    <row r="84" spans="1:6" s="536" customFormat="1" ht="89.25">
      <c r="A84" s="176" t="s">
        <v>246</v>
      </c>
      <c r="B84" s="152" t="s">
        <v>454</v>
      </c>
      <c r="D84" s="538"/>
      <c r="E84" s="539"/>
      <c r="F84" s="539"/>
    </row>
    <row r="85" spans="1:6" ht="25.5">
      <c r="A85" s="170"/>
      <c r="B85" s="152" t="s">
        <v>455</v>
      </c>
      <c r="C85" s="170"/>
      <c r="D85" s="556"/>
    </row>
    <row r="86" spans="1:6">
      <c r="A86" s="170"/>
      <c r="B86" s="152" t="s">
        <v>456</v>
      </c>
      <c r="C86" s="170"/>
      <c r="D86" s="556"/>
    </row>
    <row r="87" spans="1:6">
      <c r="A87" s="170"/>
      <c r="B87" s="152" t="s">
        <v>457</v>
      </c>
      <c r="C87" s="170"/>
      <c r="D87" s="556"/>
    </row>
    <row r="88" spans="1:6" ht="25.5">
      <c r="A88" s="170"/>
      <c r="B88" s="152" t="s">
        <v>458</v>
      </c>
      <c r="C88" s="170"/>
      <c r="D88" s="556"/>
    </row>
    <row r="89" spans="1:6" ht="25.5">
      <c r="A89" s="170"/>
      <c r="B89" s="152" t="s">
        <v>459</v>
      </c>
      <c r="C89" s="170"/>
      <c r="D89" s="556"/>
    </row>
    <row r="90" spans="1:6" ht="38.25">
      <c r="A90" s="170"/>
      <c r="B90" s="152" t="s">
        <v>460</v>
      </c>
      <c r="C90" s="170"/>
      <c r="D90" s="556"/>
    </row>
    <row r="91" spans="1:6" ht="25.5">
      <c r="A91" s="170"/>
      <c r="B91" s="152" t="s">
        <v>461</v>
      </c>
      <c r="C91" s="170"/>
      <c r="D91" s="556"/>
    </row>
    <row r="92" spans="1:6" ht="38.25">
      <c r="A92" s="170"/>
      <c r="B92" s="152" t="s">
        <v>462</v>
      </c>
      <c r="C92" s="170"/>
      <c r="D92" s="556"/>
    </row>
    <row r="93" spans="1:6" ht="38.25">
      <c r="A93" s="170"/>
      <c r="B93" s="160" t="s">
        <v>463</v>
      </c>
      <c r="C93" s="557"/>
      <c r="D93" s="556"/>
    </row>
    <row r="94" spans="1:6" ht="25.5">
      <c r="A94" s="170"/>
      <c r="B94" s="152" t="s">
        <v>464</v>
      </c>
      <c r="C94" s="170"/>
      <c r="D94" s="556"/>
    </row>
    <row r="95" spans="1:6">
      <c r="A95" s="170"/>
      <c r="B95" s="152" t="s">
        <v>465</v>
      </c>
      <c r="C95" s="170"/>
      <c r="D95" s="556"/>
    </row>
    <row r="96" spans="1:6" ht="25.5">
      <c r="A96" s="170"/>
      <c r="B96" s="152" t="s">
        <v>466</v>
      </c>
      <c r="C96" s="170"/>
      <c r="D96" s="556"/>
    </row>
    <row r="97" spans="1:9" ht="25.5">
      <c r="A97" s="170"/>
      <c r="B97" s="152" t="s">
        <v>467</v>
      </c>
      <c r="C97" s="170"/>
      <c r="D97" s="556"/>
    </row>
    <row r="98" spans="1:9" ht="51">
      <c r="A98" s="170"/>
      <c r="B98" s="152" t="s">
        <v>468</v>
      </c>
      <c r="C98" s="170"/>
      <c r="D98" s="558"/>
    </row>
    <row r="99" spans="1:9" s="152" customFormat="1" ht="25.5">
      <c r="B99" s="150" t="s">
        <v>469</v>
      </c>
      <c r="C99" s="161"/>
      <c r="D99" s="556"/>
      <c r="E99" s="171"/>
      <c r="F99" s="171"/>
    </row>
    <row r="100" spans="1:9" ht="38.25">
      <c r="A100" s="170"/>
      <c r="B100" s="152" t="s">
        <v>470</v>
      </c>
      <c r="C100" s="170"/>
      <c r="D100" s="556"/>
    </row>
    <row r="101" spans="1:9">
      <c r="A101" s="170"/>
      <c r="B101" s="152" t="s">
        <v>471</v>
      </c>
      <c r="C101" s="170"/>
      <c r="D101" s="556"/>
    </row>
    <row r="102" spans="1:9">
      <c r="A102" s="170"/>
      <c r="B102" s="152" t="s">
        <v>472</v>
      </c>
      <c r="C102" s="170"/>
      <c r="D102" s="556"/>
    </row>
    <row r="103" spans="1:9">
      <c r="A103" s="170"/>
      <c r="B103" s="152" t="s">
        <v>473</v>
      </c>
      <c r="C103" s="170"/>
      <c r="D103" s="556"/>
    </row>
    <row r="104" spans="1:9">
      <c r="A104" s="170"/>
      <c r="B104" s="152" t="s">
        <v>474</v>
      </c>
      <c r="C104" s="170"/>
      <c r="D104" s="556"/>
    </row>
    <row r="105" spans="1:9" s="152" customFormat="1" ht="63.75">
      <c r="B105" s="150" t="s">
        <v>475</v>
      </c>
      <c r="C105" s="161"/>
      <c r="D105" s="559"/>
      <c r="E105" s="903"/>
      <c r="F105" s="622"/>
      <c r="G105" s="560"/>
      <c r="H105" s="560"/>
      <c r="I105" s="162"/>
    </row>
    <row r="106" spans="1:9" s="152" customFormat="1" ht="38.25">
      <c r="B106" s="163" t="s">
        <v>476</v>
      </c>
      <c r="C106" s="164"/>
      <c r="D106" s="561"/>
      <c r="E106" s="252"/>
      <c r="F106" s="171"/>
    </row>
    <row r="107" spans="1:9" s="536" customFormat="1">
      <c r="A107" s="176"/>
      <c r="B107" s="152"/>
      <c r="C107" s="532" t="s">
        <v>83</v>
      </c>
      <c r="D107" s="517">
        <v>1</v>
      </c>
      <c r="E107" s="698"/>
      <c r="F107" s="541">
        <f>D107*E107</f>
        <v>0</v>
      </c>
    </row>
    <row r="108" spans="1:9" s="536" customFormat="1">
      <c r="A108" s="176"/>
      <c r="B108" s="152"/>
      <c r="C108" s="532"/>
      <c r="D108" s="517"/>
      <c r="E108" s="197"/>
      <c r="F108" s="541"/>
    </row>
    <row r="109" spans="1:9" s="536" customFormat="1" ht="102">
      <c r="A109" s="176" t="s">
        <v>249</v>
      </c>
      <c r="B109" s="152" t="s">
        <v>477</v>
      </c>
      <c r="D109" s="538"/>
      <c r="E109" s="539"/>
      <c r="F109" s="539"/>
    </row>
    <row r="110" spans="1:9" s="188" customFormat="1">
      <c r="A110" s="153"/>
      <c r="B110" s="166" t="s">
        <v>478</v>
      </c>
      <c r="D110" s="556"/>
      <c r="E110" s="197"/>
      <c r="F110" s="197"/>
    </row>
    <row r="111" spans="1:9" s="188" customFormat="1">
      <c r="A111" s="153"/>
      <c r="B111" s="166" t="s">
        <v>479</v>
      </c>
      <c r="D111" s="556"/>
      <c r="E111" s="197"/>
      <c r="F111" s="197"/>
    </row>
    <row r="112" spans="1:9" s="188" customFormat="1">
      <c r="A112" s="153"/>
      <c r="B112" s="166" t="s">
        <v>480</v>
      </c>
      <c r="D112" s="556"/>
      <c r="E112" s="197"/>
      <c r="F112" s="197"/>
    </row>
    <row r="113" spans="1:6" s="188" customFormat="1">
      <c r="A113" s="153"/>
      <c r="B113" s="166" t="s">
        <v>481</v>
      </c>
      <c r="D113" s="556"/>
      <c r="E113" s="197"/>
      <c r="F113" s="197"/>
    </row>
    <row r="114" spans="1:6" s="188" customFormat="1" ht="25.5">
      <c r="A114" s="153"/>
      <c r="B114" s="166" t="s">
        <v>482</v>
      </c>
      <c r="D114" s="556"/>
      <c r="E114" s="197"/>
      <c r="F114" s="197"/>
    </row>
    <row r="115" spans="1:6" s="188" customFormat="1" ht="25.5">
      <c r="A115" s="153"/>
      <c r="B115" s="166" t="s">
        <v>483</v>
      </c>
      <c r="D115" s="556"/>
      <c r="E115" s="197"/>
      <c r="F115" s="197"/>
    </row>
    <row r="116" spans="1:6" s="188" customFormat="1">
      <c r="A116" s="153"/>
      <c r="B116" s="166" t="s">
        <v>484</v>
      </c>
      <c r="D116" s="556"/>
      <c r="E116" s="197"/>
      <c r="F116" s="197"/>
    </row>
    <row r="117" spans="1:6" s="188" customFormat="1">
      <c r="A117" s="153"/>
      <c r="B117" s="166" t="s">
        <v>485</v>
      </c>
      <c r="D117" s="556"/>
      <c r="E117" s="197"/>
      <c r="F117" s="197"/>
    </row>
    <row r="118" spans="1:6" s="188" customFormat="1" ht="15">
      <c r="A118" s="153"/>
      <c r="B118" s="167" t="s">
        <v>486</v>
      </c>
      <c r="D118" s="556"/>
      <c r="E118" s="197"/>
      <c r="F118" s="197"/>
    </row>
    <row r="119" spans="1:6" s="188" customFormat="1" ht="51">
      <c r="A119" s="153"/>
      <c r="B119" s="166" t="s">
        <v>487</v>
      </c>
      <c r="D119" s="556"/>
      <c r="E119" s="197"/>
      <c r="F119" s="197"/>
    </row>
    <row r="120" spans="1:6" ht="51">
      <c r="A120" s="170"/>
      <c r="B120" s="152" t="s">
        <v>468</v>
      </c>
      <c r="C120" s="170"/>
      <c r="D120" s="558"/>
    </row>
    <row r="121" spans="1:6" s="188" customFormat="1" ht="38.25">
      <c r="A121" s="153"/>
      <c r="B121" s="166" t="s">
        <v>488</v>
      </c>
      <c r="D121" s="556"/>
      <c r="E121" s="197"/>
      <c r="F121" s="197"/>
    </row>
    <row r="122" spans="1:6" s="188" customFormat="1">
      <c r="A122" s="153"/>
      <c r="B122" s="166" t="s">
        <v>489</v>
      </c>
      <c r="D122" s="556"/>
      <c r="E122" s="197"/>
      <c r="F122" s="197"/>
    </row>
    <row r="123" spans="1:6" s="188" customFormat="1">
      <c r="A123" s="153"/>
      <c r="B123" s="166" t="s">
        <v>490</v>
      </c>
      <c r="D123" s="556"/>
      <c r="E123" s="197"/>
      <c r="F123" s="197"/>
    </row>
    <row r="124" spans="1:6" s="563" customFormat="1" ht="51">
      <c r="A124" s="562"/>
      <c r="B124" s="168" t="s">
        <v>491</v>
      </c>
      <c r="D124" s="564"/>
      <c r="E124" s="623"/>
      <c r="F124" s="623"/>
    </row>
    <row r="125" spans="1:6" s="188" customFormat="1" ht="15">
      <c r="A125" s="153"/>
      <c r="B125" s="167" t="s">
        <v>492</v>
      </c>
      <c r="D125" s="556"/>
      <c r="E125" s="197"/>
      <c r="F125" s="197"/>
    </row>
    <row r="126" spans="1:6" s="188" customFormat="1" ht="25.5">
      <c r="A126" s="153"/>
      <c r="B126" s="152" t="s">
        <v>493</v>
      </c>
      <c r="D126" s="556"/>
      <c r="E126" s="197"/>
      <c r="F126" s="197"/>
    </row>
    <row r="127" spans="1:6" s="188" customFormat="1" ht="25.5">
      <c r="A127" s="153"/>
      <c r="B127" s="166" t="s">
        <v>494</v>
      </c>
      <c r="D127" s="556"/>
      <c r="E127" s="197"/>
      <c r="F127" s="197"/>
    </row>
    <row r="128" spans="1:6" s="188" customFormat="1">
      <c r="B128" s="165" t="s">
        <v>495</v>
      </c>
      <c r="C128" s="565"/>
      <c r="D128" s="561"/>
      <c r="E128" s="631"/>
      <c r="F128" s="197"/>
    </row>
    <row r="129" spans="1:68" s="536" customFormat="1">
      <c r="A129" s="176"/>
      <c r="B129" s="152"/>
      <c r="C129" s="532" t="s">
        <v>83</v>
      </c>
      <c r="D129" s="517">
        <v>1</v>
      </c>
      <c r="E129" s="698"/>
      <c r="F129" s="541">
        <f>D129*E129</f>
        <v>0</v>
      </c>
    </row>
    <row r="130" spans="1:68" s="536" customFormat="1">
      <c r="A130" s="176"/>
      <c r="B130" s="152"/>
      <c r="C130" s="532"/>
      <c r="D130" s="517"/>
      <c r="E130" s="197"/>
      <c r="F130" s="541"/>
    </row>
    <row r="131" spans="1:68" s="536" customFormat="1" ht="25.5">
      <c r="A131" s="176" t="s">
        <v>251</v>
      </c>
      <c r="B131" s="152" t="s">
        <v>496</v>
      </c>
      <c r="C131" s="532"/>
      <c r="D131" s="516"/>
      <c r="E131" s="154"/>
      <c r="F131" s="154"/>
    </row>
    <row r="132" spans="1:68">
      <c r="A132" s="566"/>
      <c r="B132" s="152" t="s">
        <v>497</v>
      </c>
      <c r="C132" s="170" t="s">
        <v>216</v>
      </c>
      <c r="D132" s="515">
        <v>900</v>
      </c>
      <c r="E132" s="696"/>
      <c r="F132" s="541">
        <f>D132*E132</f>
        <v>0</v>
      </c>
    </row>
    <row r="133" spans="1:68">
      <c r="A133" s="566"/>
      <c r="B133" s="152" t="s">
        <v>498</v>
      </c>
      <c r="C133" s="170" t="s">
        <v>216</v>
      </c>
      <c r="D133" s="515">
        <v>1360</v>
      </c>
      <c r="E133" s="696"/>
      <c r="F133" s="541">
        <f>D133*E133</f>
        <v>0</v>
      </c>
    </row>
    <row r="134" spans="1:68">
      <c r="C134" s="540"/>
      <c r="D134" s="516"/>
      <c r="E134" s="697"/>
      <c r="F134" s="541"/>
    </row>
    <row r="135" spans="1:68" s="567" customFormat="1" ht="25.5">
      <c r="A135" s="169">
        <v>13</v>
      </c>
      <c r="B135" s="152" t="s">
        <v>499</v>
      </c>
      <c r="C135" s="152"/>
      <c r="D135" s="515"/>
      <c r="E135" s="171"/>
      <c r="F135" s="171"/>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row>
    <row r="136" spans="1:68">
      <c r="A136" s="566"/>
      <c r="B136" s="152" t="s">
        <v>500</v>
      </c>
      <c r="C136" s="170" t="s">
        <v>216</v>
      </c>
      <c r="D136" s="515">
        <v>400</v>
      </c>
      <c r="E136" s="696"/>
      <c r="F136" s="541">
        <f>D136*E136</f>
        <v>0</v>
      </c>
    </row>
    <row r="137" spans="1:68">
      <c r="A137" s="566"/>
      <c r="B137" s="152" t="s">
        <v>501</v>
      </c>
      <c r="C137" s="170" t="s">
        <v>216</v>
      </c>
      <c r="D137" s="515">
        <v>850</v>
      </c>
      <c r="E137" s="696"/>
      <c r="F137" s="541">
        <f>D137*E137</f>
        <v>0</v>
      </c>
    </row>
    <row r="138" spans="1:68">
      <c r="A138" s="566"/>
      <c r="B138" s="152" t="s">
        <v>502</v>
      </c>
      <c r="C138" s="170" t="s">
        <v>216</v>
      </c>
      <c r="D138" s="515">
        <v>600</v>
      </c>
      <c r="E138" s="696"/>
      <c r="F138" s="541">
        <f>D138*E138</f>
        <v>0</v>
      </c>
    </row>
    <row r="139" spans="1:68">
      <c r="A139" s="566"/>
      <c r="C139" s="170"/>
      <c r="E139" s="696"/>
      <c r="F139" s="541"/>
    </row>
    <row r="140" spans="1:68" s="567" customFormat="1" ht="38.25">
      <c r="A140" s="172" t="s">
        <v>255</v>
      </c>
      <c r="B140" s="173" t="s">
        <v>503</v>
      </c>
      <c r="C140" s="174" t="s">
        <v>216</v>
      </c>
      <c r="D140" s="174">
        <v>1590</v>
      </c>
      <c r="E140" s="175"/>
      <c r="F140" s="541">
        <f>D140*E140</f>
        <v>0</v>
      </c>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row>
    <row r="141" spans="1:68" s="567" customFormat="1">
      <c r="A141" s="172"/>
      <c r="B141" s="173"/>
      <c r="C141" s="174"/>
      <c r="D141" s="174"/>
      <c r="E141" s="175"/>
      <c r="F141" s="541"/>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row>
    <row r="142" spans="1:68" s="567" customFormat="1" ht="25.5">
      <c r="A142" s="172" t="s">
        <v>289</v>
      </c>
      <c r="B142" s="173" t="s">
        <v>504</v>
      </c>
      <c r="C142" s="174" t="s">
        <v>23</v>
      </c>
      <c r="D142" s="174">
        <v>75</v>
      </c>
      <c r="E142" s="175"/>
      <c r="F142" s="541">
        <f>D142*E142</f>
        <v>0</v>
      </c>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row>
    <row r="143" spans="1:68" s="567" customFormat="1">
      <c r="A143" s="172"/>
      <c r="B143" s="173"/>
      <c r="C143" s="174"/>
      <c r="D143" s="174"/>
      <c r="E143" s="175"/>
      <c r="F143" s="541"/>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row>
    <row r="144" spans="1:68" ht="51">
      <c r="A144" s="176" t="s">
        <v>291</v>
      </c>
      <c r="B144" s="177" t="s">
        <v>505</v>
      </c>
      <c r="C144" s="170"/>
      <c r="D144" s="516"/>
    </row>
    <row r="145" spans="1:202">
      <c r="B145" s="177" t="s">
        <v>506</v>
      </c>
      <c r="C145" s="170" t="s">
        <v>216</v>
      </c>
      <c r="D145" s="516">
        <v>5</v>
      </c>
      <c r="F145" s="154">
        <f>D145*E145</f>
        <v>0</v>
      </c>
    </row>
    <row r="146" spans="1:202">
      <c r="B146" s="177" t="s">
        <v>507</v>
      </c>
      <c r="C146" s="170" t="s">
        <v>216</v>
      </c>
      <c r="D146" s="516">
        <v>5</v>
      </c>
      <c r="F146" s="154">
        <f>D146*E146</f>
        <v>0</v>
      </c>
    </row>
    <row r="147" spans="1:202">
      <c r="B147" s="177"/>
      <c r="C147" s="170"/>
      <c r="D147" s="516"/>
    </row>
    <row r="148" spans="1:202">
      <c r="A148" s="566">
        <v>17</v>
      </c>
      <c r="B148" s="152" t="s">
        <v>508</v>
      </c>
      <c r="C148" s="170"/>
      <c r="E148" s="696"/>
    </row>
    <row r="149" spans="1:202">
      <c r="A149" s="566"/>
      <c r="B149" s="152" t="s">
        <v>509</v>
      </c>
      <c r="C149" s="170" t="s">
        <v>23</v>
      </c>
      <c r="D149" s="515">
        <v>35</v>
      </c>
      <c r="E149" s="696"/>
      <c r="F149" s="541">
        <f>D149*E149</f>
        <v>0</v>
      </c>
    </row>
    <row r="150" spans="1:202">
      <c r="A150" s="566"/>
      <c r="B150" s="152" t="s">
        <v>510</v>
      </c>
      <c r="C150" s="170" t="s">
        <v>23</v>
      </c>
      <c r="D150" s="515">
        <v>20</v>
      </c>
      <c r="E150" s="696"/>
      <c r="F150" s="541">
        <f>D150*E150</f>
        <v>0</v>
      </c>
    </row>
    <row r="151" spans="1:202">
      <c r="B151" s="152" t="s">
        <v>415</v>
      </c>
      <c r="D151" s="516"/>
    </row>
    <row r="152" spans="1:202" ht="76.5">
      <c r="A152" s="568" t="s">
        <v>295</v>
      </c>
      <c r="B152" s="178" t="s">
        <v>511</v>
      </c>
      <c r="C152" s="569" t="s">
        <v>512</v>
      </c>
      <c r="D152" s="570">
        <v>150</v>
      </c>
      <c r="E152" s="696"/>
      <c r="F152" s="624">
        <f>D152*E152</f>
        <v>0</v>
      </c>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1"/>
      <c r="AL152" s="571"/>
      <c r="AM152" s="571"/>
      <c r="AN152" s="571"/>
      <c r="AO152" s="571"/>
      <c r="AP152" s="571"/>
      <c r="AQ152" s="571"/>
      <c r="AR152" s="571"/>
      <c r="AS152" s="571"/>
      <c r="AT152" s="571"/>
      <c r="AU152" s="571"/>
      <c r="AV152" s="571"/>
      <c r="AW152" s="571"/>
      <c r="AX152" s="571"/>
      <c r="AY152" s="571"/>
      <c r="AZ152" s="571"/>
      <c r="BA152" s="571"/>
      <c r="BB152" s="571"/>
      <c r="BC152" s="571"/>
      <c r="BD152" s="571"/>
      <c r="BE152" s="571"/>
      <c r="BF152" s="571"/>
      <c r="BG152" s="571"/>
      <c r="BH152" s="571"/>
      <c r="BI152" s="571"/>
      <c r="BJ152" s="571"/>
      <c r="BK152" s="571"/>
      <c r="BL152" s="571"/>
      <c r="BM152" s="571"/>
      <c r="BN152" s="571"/>
      <c r="BO152" s="571"/>
      <c r="BP152" s="571"/>
      <c r="BQ152" s="571"/>
      <c r="BR152" s="571"/>
      <c r="BS152" s="571"/>
      <c r="BT152" s="571"/>
      <c r="BU152" s="571"/>
      <c r="BV152" s="571"/>
      <c r="BW152" s="571"/>
      <c r="BX152" s="571"/>
      <c r="BY152" s="571"/>
      <c r="BZ152" s="571"/>
      <c r="CA152" s="571"/>
      <c r="CB152" s="571"/>
      <c r="CC152" s="571"/>
      <c r="CD152" s="571"/>
      <c r="CE152" s="571"/>
      <c r="CF152" s="571"/>
      <c r="CG152" s="571"/>
      <c r="CH152" s="571"/>
      <c r="CI152" s="571"/>
      <c r="CJ152" s="571"/>
      <c r="CK152" s="571"/>
      <c r="CL152" s="571"/>
      <c r="CM152" s="571"/>
      <c r="CN152" s="571"/>
      <c r="CO152" s="571"/>
      <c r="CP152" s="571"/>
      <c r="CQ152" s="571"/>
      <c r="CR152" s="571"/>
      <c r="CS152" s="571"/>
      <c r="CT152" s="571"/>
      <c r="CU152" s="571"/>
      <c r="CV152" s="571"/>
      <c r="CW152" s="571"/>
      <c r="CX152" s="571"/>
      <c r="CY152" s="571"/>
      <c r="CZ152" s="571"/>
      <c r="DA152" s="571"/>
      <c r="DB152" s="571"/>
      <c r="DC152" s="571"/>
      <c r="DD152" s="571"/>
      <c r="DE152" s="571"/>
      <c r="DF152" s="571"/>
      <c r="DG152" s="571"/>
      <c r="DH152" s="571"/>
      <c r="DI152" s="571"/>
      <c r="DJ152" s="571"/>
      <c r="DK152" s="571"/>
      <c r="DL152" s="571"/>
      <c r="DM152" s="571"/>
      <c r="DN152" s="571"/>
      <c r="DO152" s="571"/>
      <c r="DP152" s="571"/>
      <c r="DQ152" s="571"/>
      <c r="DR152" s="571"/>
      <c r="DS152" s="571"/>
      <c r="DT152" s="571"/>
      <c r="DU152" s="571"/>
      <c r="DV152" s="571"/>
      <c r="DW152" s="571"/>
      <c r="DX152" s="571"/>
      <c r="DY152" s="571"/>
      <c r="DZ152" s="571"/>
      <c r="EA152" s="571"/>
      <c r="EB152" s="571"/>
      <c r="EC152" s="571"/>
      <c r="ED152" s="571"/>
      <c r="EE152" s="571"/>
      <c r="EF152" s="571"/>
      <c r="EG152" s="571"/>
      <c r="EH152" s="571"/>
      <c r="EI152" s="571"/>
      <c r="EJ152" s="571"/>
      <c r="EK152" s="571"/>
      <c r="EL152" s="571"/>
      <c r="EM152" s="571"/>
      <c r="EN152" s="571"/>
      <c r="EO152" s="571"/>
      <c r="EP152" s="571"/>
      <c r="EQ152" s="571"/>
      <c r="ER152" s="571"/>
      <c r="ES152" s="571"/>
      <c r="ET152" s="571"/>
      <c r="EU152" s="571"/>
      <c r="EV152" s="571"/>
      <c r="EW152" s="571"/>
      <c r="EX152" s="571"/>
      <c r="EY152" s="571"/>
      <c r="EZ152" s="571"/>
      <c r="FA152" s="571"/>
      <c r="FB152" s="571"/>
      <c r="FC152" s="571"/>
      <c r="FD152" s="571"/>
      <c r="FE152" s="571"/>
      <c r="FF152" s="571"/>
      <c r="FG152" s="571"/>
      <c r="FH152" s="571"/>
      <c r="FI152" s="571"/>
      <c r="FJ152" s="571"/>
      <c r="FK152" s="571"/>
      <c r="FL152" s="571"/>
      <c r="FM152" s="571"/>
      <c r="FN152" s="571"/>
      <c r="FO152" s="571"/>
      <c r="FP152" s="571"/>
      <c r="FQ152" s="571"/>
      <c r="FR152" s="571"/>
      <c r="FS152" s="571"/>
      <c r="FT152" s="571"/>
      <c r="FU152" s="571"/>
      <c r="FV152" s="571"/>
      <c r="FW152" s="571"/>
      <c r="FX152" s="571"/>
      <c r="FY152" s="571"/>
      <c r="FZ152" s="571"/>
      <c r="GA152" s="571"/>
      <c r="GB152" s="571"/>
      <c r="GC152" s="571"/>
      <c r="GD152" s="571"/>
      <c r="GE152" s="571"/>
      <c r="GF152" s="571"/>
      <c r="GG152" s="571"/>
      <c r="GH152" s="571"/>
      <c r="GI152" s="571"/>
      <c r="GJ152" s="571"/>
      <c r="GK152" s="571"/>
      <c r="GL152" s="571"/>
      <c r="GM152" s="571"/>
      <c r="GN152" s="571"/>
      <c r="GO152" s="571"/>
      <c r="GP152" s="571"/>
      <c r="GQ152" s="571"/>
      <c r="GR152" s="571"/>
      <c r="GS152" s="571"/>
      <c r="GT152" s="571"/>
    </row>
    <row r="153" spans="1:202">
      <c r="B153" s="177"/>
      <c r="C153" s="170"/>
      <c r="F153" s="541"/>
    </row>
    <row r="154" spans="1:202" s="567" customFormat="1" ht="25.5">
      <c r="A154" s="172" t="s">
        <v>297</v>
      </c>
      <c r="B154" s="181" t="s">
        <v>513</v>
      </c>
      <c r="C154" s="572" t="s">
        <v>514</v>
      </c>
      <c r="D154" s="902">
        <v>0.02</v>
      </c>
      <c r="E154" s="574">
        <f>SUM(F131:F153)</f>
        <v>0</v>
      </c>
      <c r="F154" s="541">
        <f>D154*E154</f>
        <v>0</v>
      </c>
    </row>
    <row r="155" spans="1:202" s="567" customFormat="1">
      <c r="A155" s="172"/>
      <c r="B155" s="181"/>
      <c r="C155" s="572"/>
      <c r="D155" s="573"/>
      <c r="E155" s="574"/>
      <c r="F155" s="625"/>
    </row>
    <row r="156" spans="1:202" s="567" customFormat="1" ht="25.5">
      <c r="A156" s="172" t="s">
        <v>299</v>
      </c>
      <c r="B156" s="181" t="s">
        <v>515</v>
      </c>
      <c r="C156" s="572" t="s">
        <v>514</v>
      </c>
      <c r="D156" s="902">
        <v>0.02</v>
      </c>
      <c r="E156" s="574">
        <f>SUM(F131:F153)</f>
        <v>0</v>
      </c>
      <c r="F156" s="625">
        <f>D156*E156</f>
        <v>0</v>
      </c>
    </row>
    <row r="157" spans="1:202">
      <c r="B157" s="152" t="s">
        <v>415</v>
      </c>
    </row>
    <row r="158" spans="1:202">
      <c r="A158" s="575" t="str">
        <f>A16</f>
        <v>2.1</v>
      </c>
      <c r="B158" s="576" t="str">
        <f>B16</f>
        <v>SKUPNA OPREMA ZA VSE SISTEME</v>
      </c>
      <c r="C158" s="577"/>
      <c r="D158" s="578"/>
      <c r="E158" s="579"/>
      <c r="F158" s="626">
        <f>SUM(F17:F157)</f>
        <v>0</v>
      </c>
    </row>
    <row r="159" spans="1:202">
      <c r="B159" s="152" t="s">
        <v>415</v>
      </c>
      <c r="D159" s="516"/>
    </row>
    <row r="160" spans="1:202">
      <c r="C160" s="540"/>
      <c r="D160" s="516"/>
      <c r="E160" s="541"/>
      <c r="F160" s="541"/>
    </row>
    <row r="161" spans="1:6" s="536" customFormat="1">
      <c r="A161" s="205" t="s">
        <v>33</v>
      </c>
      <c r="B161" s="151" t="s">
        <v>516</v>
      </c>
      <c r="C161" s="533"/>
      <c r="D161" s="534"/>
      <c r="E161" s="539"/>
      <c r="F161" s="539"/>
    </row>
    <row r="162" spans="1:6">
      <c r="B162" s="152" t="s">
        <v>415</v>
      </c>
      <c r="C162" s="540"/>
      <c r="D162" s="516"/>
      <c r="F162" s="541"/>
    </row>
    <row r="163" spans="1:6" ht="55.5" customHeight="1">
      <c r="A163" s="176" t="s">
        <v>214</v>
      </c>
      <c r="B163" s="152" t="s">
        <v>517</v>
      </c>
      <c r="C163" s="540" t="s">
        <v>23</v>
      </c>
      <c r="D163" s="516">
        <v>8</v>
      </c>
      <c r="E163" s="696"/>
      <c r="F163" s="541">
        <f>D163*E163</f>
        <v>0</v>
      </c>
    </row>
    <row r="164" spans="1:6" ht="25.5">
      <c r="B164" s="152" t="s">
        <v>518</v>
      </c>
      <c r="C164" s="540" t="s">
        <v>23</v>
      </c>
      <c r="D164" s="516">
        <v>8</v>
      </c>
      <c r="E164" s="696"/>
      <c r="F164" s="541">
        <f>D164*E164</f>
        <v>0</v>
      </c>
    </row>
    <row r="165" spans="1:6">
      <c r="B165" s="152" t="s">
        <v>519</v>
      </c>
      <c r="C165" s="540" t="s">
        <v>23</v>
      </c>
      <c r="D165" s="516">
        <v>16</v>
      </c>
      <c r="E165" s="696"/>
      <c r="F165" s="541">
        <f>D165*E165</f>
        <v>0</v>
      </c>
    </row>
    <row r="166" spans="1:6">
      <c r="C166" s="540"/>
      <c r="D166" s="516"/>
      <c r="E166" s="696"/>
      <c r="F166" s="541"/>
    </row>
    <row r="167" spans="1:6" ht="76.5">
      <c r="A167" s="176" t="s">
        <v>220</v>
      </c>
      <c r="B167" s="152" t="s">
        <v>520</v>
      </c>
      <c r="C167" s="540" t="s">
        <v>23</v>
      </c>
      <c r="D167" s="516">
        <v>8</v>
      </c>
      <c r="E167" s="696"/>
      <c r="F167" s="541">
        <f>D167*E167</f>
        <v>0</v>
      </c>
    </row>
    <row r="168" spans="1:6">
      <c r="B168" s="152" t="s">
        <v>519</v>
      </c>
      <c r="C168" s="540" t="s">
        <v>23</v>
      </c>
      <c r="D168" s="516">
        <v>8</v>
      </c>
      <c r="E168" s="696"/>
      <c r="F168" s="541">
        <f>D168*E168</f>
        <v>0</v>
      </c>
    </row>
    <row r="169" spans="1:6">
      <c r="C169" s="540"/>
      <c r="D169" s="516"/>
      <c r="E169" s="696"/>
      <c r="F169" s="541"/>
    </row>
    <row r="170" spans="1:6" ht="25.5">
      <c r="A170" s="176" t="s">
        <v>222</v>
      </c>
      <c r="B170" s="152" t="s">
        <v>521</v>
      </c>
      <c r="C170" s="540" t="s">
        <v>23</v>
      </c>
      <c r="D170" s="516">
        <v>8</v>
      </c>
      <c r="E170" s="696"/>
      <c r="F170" s="541">
        <f>D170*E170</f>
        <v>0</v>
      </c>
    </row>
    <row r="171" spans="1:6">
      <c r="C171" s="540"/>
      <c r="D171" s="516"/>
      <c r="E171" s="696"/>
      <c r="F171" s="541"/>
    </row>
    <row r="172" spans="1:6" ht="25.5">
      <c r="A172" s="176" t="s">
        <v>224</v>
      </c>
      <c r="B172" s="152" t="s">
        <v>522</v>
      </c>
      <c r="C172" s="540" t="s">
        <v>23</v>
      </c>
      <c r="D172" s="516">
        <v>8</v>
      </c>
      <c r="E172" s="696"/>
      <c r="F172" s="541">
        <f>D172*E172</f>
        <v>0</v>
      </c>
    </row>
    <row r="173" spans="1:6">
      <c r="C173" s="540"/>
      <c r="D173" s="516"/>
      <c r="E173" s="696"/>
      <c r="F173" s="541"/>
    </row>
    <row r="174" spans="1:6">
      <c r="A174" s="176" t="s">
        <v>226</v>
      </c>
      <c r="B174" s="152" t="s">
        <v>523</v>
      </c>
      <c r="C174" s="540" t="s">
        <v>23</v>
      </c>
      <c r="D174" s="516">
        <v>8</v>
      </c>
      <c r="E174" s="696"/>
      <c r="F174" s="541">
        <f>D174*E174</f>
        <v>0</v>
      </c>
    </row>
    <row r="175" spans="1:6">
      <c r="A175" s="580"/>
      <c r="B175" s="165" t="s">
        <v>415</v>
      </c>
      <c r="C175" s="581"/>
      <c r="D175" s="555"/>
      <c r="E175" s="551"/>
      <c r="F175" s="551"/>
    </row>
    <row r="176" spans="1:6" s="536" customFormat="1">
      <c r="A176" s="182" t="str">
        <f>A161</f>
        <v>2.2</v>
      </c>
      <c r="B176" s="183" t="str">
        <f>B161</f>
        <v>SISTEM ZAPORNIC IN PREPOZNAVANJE TABLIC</v>
      </c>
      <c r="C176" s="582"/>
      <c r="D176" s="534"/>
      <c r="E176" s="535"/>
      <c r="F176" s="535">
        <f>SUM(F162:F175)</f>
        <v>0</v>
      </c>
    </row>
    <row r="177" spans="1:55" s="536" customFormat="1">
      <c r="A177" s="184"/>
      <c r="B177" s="185"/>
      <c r="C177" s="582"/>
      <c r="D177" s="534"/>
      <c r="E177" s="535"/>
      <c r="F177" s="535"/>
    </row>
    <row r="178" spans="1:55" s="536" customFormat="1">
      <c r="A178" s="184"/>
      <c r="B178" s="185"/>
      <c r="C178" s="582"/>
      <c r="D178" s="534"/>
      <c r="E178" s="535"/>
      <c r="F178" s="535"/>
    </row>
    <row r="179" spans="1:55" s="567" customFormat="1">
      <c r="A179" s="583" t="s">
        <v>34</v>
      </c>
      <c r="B179" s="186" t="s">
        <v>524</v>
      </c>
      <c r="C179" s="584"/>
      <c r="D179" s="585"/>
      <c r="E179" s="586"/>
      <c r="F179" s="62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7"/>
      <c r="AL179" s="587"/>
      <c r="AM179" s="587"/>
      <c r="AN179" s="587"/>
      <c r="AO179" s="587"/>
      <c r="AP179" s="587"/>
      <c r="AQ179" s="587"/>
      <c r="AR179" s="587"/>
      <c r="AS179" s="587"/>
      <c r="AT179" s="587"/>
      <c r="AU179" s="587"/>
      <c r="AV179" s="587"/>
      <c r="AW179" s="587"/>
      <c r="AX179" s="587"/>
      <c r="AY179" s="587"/>
      <c r="AZ179" s="587"/>
      <c r="BA179" s="587"/>
      <c r="BB179" s="587"/>
      <c r="BC179" s="587"/>
    </row>
    <row r="180" spans="1:55" s="567" customFormat="1">
      <c r="A180" s="187"/>
      <c r="B180" s="181"/>
      <c r="C180" s="572"/>
      <c r="D180" s="174"/>
      <c r="E180" s="574"/>
      <c r="F180" s="628"/>
    </row>
    <row r="181" spans="1:55" s="188" customFormat="1" ht="255">
      <c r="A181" s="196">
        <v>1</v>
      </c>
      <c r="B181" s="153" t="s">
        <v>525</v>
      </c>
      <c r="C181" s="188" t="s">
        <v>83</v>
      </c>
      <c r="D181" s="517">
        <v>1</v>
      </c>
      <c r="E181" s="698"/>
      <c r="F181" s="197">
        <f>D181*E181</f>
        <v>0</v>
      </c>
    </row>
    <row r="182" spans="1:55" s="188" customFormat="1">
      <c r="A182" s="196"/>
      <c r="B182" s="153"/>
      <c r="D182" s="517"/>
      <c r="E182" s="698"/>
      <c r="F182" s="197"/>
    </row>
    <row r="183" spans="1:55" s="188" customFormat="1" ht="165.75">
      <c r="A183" s="196">
        <v>2</v>
      </c>
      <c r="B183" s="153" t="s">
        <v>526</v>
      </c>
      <c r="C183" s="188" t="s">
        <v>23</v>
      </c>
      <c r="D183" s="517">
        <v>1</v>
      </c>
      <c r="E183" s="698"/>
      <c r="F183" s="197">
        <f>D183*E183</f>
        <v>0</v>
      </c>
    </row>
    <row r="184" spans="1:55" s="188" customFormat="1">
      <c r="A184" s="196"/>
      <c r="B184" s="153"/>
      <c r="D184" s="517"/>
      <c r="E184" s="197"/>
      <c r="F184" s="197"/>
    </row>
    <row r="185" spans="1:55" s="567" customFormat="1" ht="25.5">
      <c r="A185" s="187">
        <v>3</v>
      </c>
      <c r="B185" s="181" t="s">
        <v>527</v>
      </c>
      <c r="C185" s="572"/>
      <c r="D185" s="174"/>
      <c r="E185" s="574"/>
      <c r="F185" s="541"/>
    </row>
    <row r="186" spans="1:55" s="567" customFormat="1">
      <c r="A186" s="187"/>
      <c r="B186" s="189" t="s">
        <v>528</v>
      </c>
      <c r="C186" s="572"/>
      <c r="D186" s="174"/>
      <c r="E186" s="574"/>
      <c r="F186" s="628"/>
    </row>
    <row r="187" spans="1:55" s="567" customFormat="1">
      <c r="A187" s="187"/>
      <c r="B187" s="189" t="s">
        <v>529</v>
      </c>
      <c r="C187" s="572"/>
      <c r="D187" s="174"/>
      <c r="E187" s="574"/>
      <c r="F187" s="628"/>
    </row>
    <row r="188" spans="1:55" s="567" customFormat="1" ht="25.5">
      <c r="A188" s="187"/>
      <c r="B188" s="189" t="s">
        <v>530</v>
      </c>
      <c r="C188" s="572"/>
      <c r="D188" s="174"/>
      <c r="E188" s="574"/>
      <c r="F188" s="628"/>
    </row>
    <row r="189" spans="1:55" s="567" customFormat="1" ht="25.5">
      <c r="A189" s="187"/>
      <c r="B189" s="189" t="s">
        <v>531</v>
      </c>
      <c r="C189" s="572"/>
      <c r="D189" s="174"/>
      <c r="E189" s="574"/>
      <c r="F189" s="628"/>
    </row>
    <row r="190" spans="1:55" s="567" customFormat="1">
      <c r="A190" s="187"/>
      <c r="B190" s="189" t="s">
        <v>532</v>
      </c>
      <c r="C190" s="572"/>
      <c r="D190" s="174"/>
      <c r="E190" s="574"/>
      <c r="F190" s="628"/>
    </row>
    <row r="191" spans="1:55" s="567" customFormat="1">
      <c r="A191" s="187"/>
      <c r="B191" s="189" t="s">
        <v>533</v>
      </c>
      <c r="C191" s="572"/>
      <c r="D191" s="174"/>
      <c r="E191" s="574"/>
      <c r="F191" s="628"/>
    </row>
    <row r="192" spans="1:55" s="567" customFormat="1">
      <c r="A192" s="187"/>
      <c r="B192" s="189" t="s">
        <v>534</v>
      </c>
      <c r="C192" s="572"/>
      <c r="D192" s="174"/>
      <c r="E192" s="574"/>
      <c r="F192" s="628"/>
    </row>
    <row r="193" spans="1:8" s="567" customFormat="1" ht="38.25">
      <c r="A193" s="187"/>
      <c r="B193" s="189" t="s">
        <v>535</v>
      </c>
      <c r="C193" s="572"/>
      <c r="D193" s="174"/>
      <c r="E193" s="574"/>
      <c r="F193" s="628"/>
    </row>
    <row r="194" spans="1:8" s="567" customFormat="1">
      <c r="A194" s="187"/>
      <c r="B194" s="189" t="s">
        <v>536</v>
      </c>
      <c r="C194" s="572"/>
      <c r="D194" s="174"/>
      <c r="E194" s="574"/>
      <c r="F194" s="628"/>
    </row>
    <row r="195" spans="1:8" s="567" customFormat="1">
      <c r="A195" s="187"/>
      <c r="B195" s="189" t="s">
        <v>537</v>
      </c>
      <c r="C195" s="572"/>
      <c r="D195" s="174"/>
      <c r="E195" s="574"/>
      <c r="F195" s="628"/>
    </row>
    <row r="196" spans="1:8" s="567" customFormat="1">
      <c r="A196" s="187"/>
      <c r="B196" s="189" t="s">
        <v>538</v>
      </c>
      <c r="C196" s="572"/>
      <c r="D196" s="174"/>
      <c r="E196" s="574"/>
      <c r="F196" s="628"/>
    </row>
    <row r="197" spans="1:8" s="567" customFormat="1">
      <c r="A197" s="187"/>
      <c r="B197" s="189" t="s">
        <v>539</v>
      </c>
      <c r="C197" s="572"/>
      <c r="D197" s="174"/>
      <c r="E197" s="574"/>
      <c r="F197" s="628"/>
    </row>
    <row r="198" spans="1:8" s="567" customFormat="1">
      <c r="A198" s="187"/>
      <c r="B198" s="190" t="s">
        <v>540</v>
      </c>
      <c r="C198" s="572" t="s">
        <v>23</v>
      </c>
      <c r="D198" s="174">
        <v>8</v>
      </c>
      <c r="E198" s="699"/>
      <c r="F198" s="541">
        <f>D198*E198</f>
        <v>0</v>
      </c>
    </row>
    <row r="199" spans="1:8" s="567" customFormat="1">
      <c r="A199" s="187"/>
      <c r="B199" s="181"/>
      <c r="C199" s="572"/>
      <c r="D199" s="174"/>
      <c r="E199" s="574"/>
      <c r="F199" s="541"/>
    </row>
    <row r="200" spans="1:8" s="188" customFormat="1" ht="216.75">
      <c r="A200" s="196">
        <v>4</v>
      </c>
      <c r="B200" s="153" t="s">
        <v>541</v>
      </c>
      <c r="C200" s="188" t="s">
        <v>23</v>
      </c>
      <c r="D200" s="517">
        <v>8</v>
      </c>
      <c r="E200" s="698"/>
      <c r="F200" s="197">
        <f>D200*E200</f>
        <v>0</v>
      </c>
      <c r="G200" s="588"/>
      <c r="H200" s="589"/>
    </row>
    <row r="201" spans="1:8" s="188" customFormat="1">
      <c r="A201" s="196"/>
      <c r="B201" s="153"/>
      <c r="D201" s="517"/>
      <c r="E201" s="698"/>
      <c r="F201" s="197"/>
      <c r="H201" s="589"/>
    </row>
    <row r="202" spans="1:8" s="188" customFormat="1">
      <c r="A202" s="196">
        <v>5</v>
      </c>
      <c r="B202" s="153" t="s">
        <v>542</v>
      </c>
      <c r="C202" s="188" t="s">
        <v>23</v>
      </c>
      <c r="D202" s="517">
        <v>8</v>
      </c>
      <c r="E202" s="698"/>
      <c r="F202" s="197">
        <f>D202*E202</f>
        <v>0</v>
      </c>
      <c r="H202" s="589"/>
    </row>
    <row r="203" spans="1:8" s="188" customFormat="1">
      <c r="A203" s="196"/>
      <c r="B203" s="153"/>
      <c r="D203" s="517"/>
      <c r="E203" s="698"/>
      <c r="F203" s="197"/>
    </row>
    <row r="204" spans="1:8" s="188" customFormat="1" ht="25.5">
      <c r="A204" s="196">
        <v>6</v>
      </c>
      <c r="B204" s="153" t="s">
        <v>543</v>
      </c>
      <c r="C204" s="188" t="s">
        <v>23</v>
      </c>
      <c r="D204" s="517">
        <v>8</v>
      </c>
      <c r="E204" s="698"/>
      <c r="F204" s="197">
        <f>D204*E204</f>
        <v>0</v>
      </c>
    </row>
    <row r="205" spans="1:8" s="188" customFormat="1">
      <c r="A205" s="196"/>
      <c r="B205" s="153"/>
      <c r="D205" s="517"/>
      <c r="E205" s="698"/>
      <c r="F205" s="197"/>
    </row>
    <row r="206" spans="1:8" s="188" customFormat="1">
      <c r="A206" s="196">
        <v>7</v>
      </c>
      <c r="B206" s="153" t="s">
        <v>544</v>
      </c>
      <c r="C206" s="188" t="s">
        <v>23</v>
      </c>
      <c r="D206" s="517">
        <v>16</v>
      </c>
      <c r="E206" s="698"/>
      <c r="F206" s="197">
        <f>D206*E206</f>
        <v>0</v>
      </c>
      <c r="H206" s="589"/>
    </row>
    <row r="207" spans="1:8" s="188" customFormat="1">
      <c r="A207" s="196"/>
      <c r="B207" s="153"/>
      <c r="D207" s="517"/>
      <c r="E207" s="698"/>
      <c r="F207" s="197"/>
    </row>
    <row r="208" spans="1:8" s="188" customFormat="1" ht="25.5">
      <c r="A208" s="196">
        <v>8</v>
      </c>
      <c r="B208" s="153" t="s">
        <v>545</v>
      </c>
      <c r="C208" s="188" t="s">
        <v>23</v>
      </c>
      <c r="D208" s="517">
        <v>8</v>
      </c>
      <c r="E208" s="698"/>
      <c r="F208" s="197">
        <f>D208*E208</f>
        <v>0</v>
      </c>
    </row>
    <row r="209" spans="1:55" s="188" customFormat="1">
      <c r="A209" s="196"/>
      <c r="B209" s="153"/>
      <c r="D209" s="517"/>
      <c r="E209" s="698"/>
      <c r="F209" s="197"/>
    </row>
    <row r="210" spans="1:55" s="188" customFormat="1">
      <c r="A210" s="196">
        <v>9</v>
      </c>
      <c r="B210" s="153" t="s">
        <v>546</v>
      </c>
      <c r="C210" s="188" t="s">
        <v>23</v>
      </c>
      <c r="D210" s="517">
        <v>8</v>
      </c>
      <c r="E210" s="698"/>
      <c r="F210" s="197">
        <f>D210*E210</f>
        <v>0</v>
      </c>
    </row>
    <row r="211" spans="1:55" s="188" customFormat="1">
      <c r="A211" s="196"/>
      <c r="B211" s="153"/>
      <c r="D211" s="517"/>
      <c r="E211" s="698"/>
      <c r="F211" s="197"/>
    </row>
    <row r="212" spans="1:55" s="188" customFormat="1">
      <c r="A212" s="196">
        <v>10</v>
      </c>
      <c r="B212" s="153" t="s">
        <v>547</v>
      </c>
      <c r="C212" s="188" t="s">
        <v>23</v>
      </c>
      <c r="D212" s="517">
        <v>3</v>
      </c>
      <c r="E212" s="698"/>
      <c r="F212" s="197">
        <f>D212*E212</f>
        <v>0</v>
      </c>
    </row>
    <row r="213" spans="1:55" s="188" customFormat="1">
      <c r="A213" s="196"/>
      <c r="B213" s="153"/>
      <c r="D213" s="517"/>
      <c r="E213" s="698"/>
      <c r="F213" s="197"/>
    </row>
    <row r="214" spans="1:55" s="188" customFormat="1" ht="25.5">
      <c r="A214" s="196">
        <v>11</v>
      </c>
      <c r="B214" s="153" t="s">
        <v>548</v>
      </c>
      <c r="C214" s="188" t="s">
        <v>23</v>
      </c>
      <c r="D214" s="517">
        <v>1</v>
      </c>
      <c r="E214" s="698"/>
      <c r="F214" s="197">
        <f>D214*E214</f>
        <v>0</v>
      </c>
    </row>
    <row r="215" spans="1:55" s="188" customFormat="1">
      <c r="A215" s="196"/>
      <c r="B215" s="153"/>
      <c r="D215" s="517"/>
      <c r="E215" s="698"/>
      <c r="F215" s="197"/>
    </row>
    <row r="216" spans="1:55" s="188" customFormat="1" ht="38.25">
      <c r="A216" s="196">
        <v>12</v>
      </c>
      <c r="B216" s="153" t="s">
        <v>549</v>
      </c>
      <c r="C216" s="188" t="s">
        <v>83</v>
      </c>
      <c r="D216" s="517">
        <v>1</v>
      </c>
      <c r="E216" s="698"/>
      <c r="F216" s="197">
        <f>D216*E216</f>
        <v>0</v>
      </c>
    </row>
    <row r="217" spans="1:55" s="188" customFormat="1">
      <c r="A217" s="196"/>
      <c r="B217" s="153"/>
      <c r="D217" s="517"/>
      <c r="E217" s="698"/>
      <c r="F217" s="197"/>
    </row>
    <row r="218" spans="1:55" s="188" customFormat="1" ht="38.25">
      <c r="A218" s="196">
        <v>13</v>
      </c>
      <c r="B218" s="153" t="s">
        <v>550</v>
      </c>
      <c r="C218" s="188" t="s">
        <v>83</v>
      </c>
      <c r="D218" s="517">
        <v>1</v>
      </c>
      <c r="E218" s="698"/>
      <c r="F218" s="197">
        <f>D218*E218</f>
        <v>0</v>
      </c>
    </row>
    <row r="219" spans="1:55" s="188" customFormat="1">
      <c r="A219" s="196"/>
      <c r="B219" s="153"/>
      <c r="D219" s="517"/>
      <c r="E219" s="698"/>
      <c r="F219" s="197"/>
    </row>
    <row r="220" spans="1:55" s="188" customFormat="1">
      <c r="A220" s="196">
        <v>14</v>
      </c>
      <c r="B220" s="153" t="s">
        <v>551</v>
      </c>
      <c r="C220" s="188" t="s">
        <v>83</v>
      </c>
      <c r="D220" s="517">
        <v>1</v>
      </c>
      <c r="E220" s="698"/>
      <c r="F220" s="197">
        <f>D220*E220</f>
        <v>0</v>
      </c>
    </row>
    <row r="221" spans="1:55" s="188" customFormat="1">
      <c r="A221" s="196"/>
      <c r="B221" s="153"/>
      <c r="D221" s="517"/>
      <c r="E221" s="698"/>
      <c r="F221" s="197"/>
    </row>
    <row r="222" spans="1:55" s="188" customFormat="1">
      <c r="A222" s="196">
        <v>15</v>
      </c>
      <c r="B222" s="153" t="s">
        <v>552</v>
      </c>
      <c r="C222" s="188" t="s">
        <v>83</v>
      </c>
      <c r="D222" s="517">
        <v>1</v>
      </c>
      <c r="E222" s="698"/>
      <c r="F222" s="197">
        <f>D222*E222</f>
        <v>0</v>
      </c>
    </row>
    <row r="223" spans="1:55">
      <c r="A223" s="590"/>
      <c r="B223" s="191"/>
      <c r="C223" s="591"/>
      <c r="D223" s="591"/>
      <c r="E223" s="592"/>
      <c r="F223" s="592"/>
    </row>
    <row r="224" spans="1:55" s="567" customFormat="1">
      <c r="A224" s="172" t="str">
        <f>A179</f>
        <v>2.3</v>
      </c>
      <c r="B224" s="193" t="str">
        <f>B179</f>
        <v>VIDEO NADZOR - VARNOST</v>
      </c>
      <c r="C224" s="584"/>
      <c r="D224" s="585"/>
      <c r="E224" s="586"/>
      <c r="F224" s="629">
        <f>SUM(F180:F223)</f>
        <v>0</v>
      </c>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c r="AM224" s="587"/>
      <c r="AN224" s="587"/>
      <c r="AO224" s="587"/>
      <c r="AP224" s="587"/>
      <c r="AQ224" s="587"/>
      <c r="AR224" s="587"/>
      <c r="AS224" s="587"/>
      <c r="AT224" s="587"/>
      <c r="AU224" s="587"/>
      <c r="AV224" s="587"/>
      <c r="AW224" s="587"/>
      <c r="AX224" s="587"/>
      <c r="AY224" s="587"/>
      <c r="AZ224" s="587"/>
      <c r="BA224" s="587"/>
      <c r="BB224" s="587"/>
      <c r="BC224" s="587"/>
    </row>
    <row r="225" spans="1:68" s="567" customFormat="1">
      <c r="A225" s="172"/>
      <c r="B225" s="193"/>
      <c r="C225" s="584"/>
      <c r="D225" s="585"/>
      <c r="E225" s="586"/>
      <c r="F225" s="629"/>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c r="AM225" s="587"/>
      <c r="AN225" s="587"/>
      <c r="AO225" s="587"/>
      <c r="AP225" s="587"/>
      <c r="AQ225" s="587"/>
      <c r="AR225" s="587"/>
      <c r="AS225" s="587"/>
      <c r="AT225" s="587"/>
      <c r="AU225" s="587"/>
      <c r="AV225" s="587"/>
      <c r="AW225" s="587"/>
      <c r="AX225" s="587"/>
      <c r="AY225" s="587"/>
      <c r="AZ225" s="587"/>
      <c r="BA225" s="587"/>
      <c r="BB225" s="587"/>
      <c r="BC225" s="587"/>
    </row>
    <row r="226" spans="1:68" s="567" customFormat="1">
      <c r="A226" s="172"/>
      <c r="B226" s="193"/>
      <c r="C226" s="584"/>
      <c r="D226" s="585"/>
      <c r="E226" s="586"/>
      <c r="F226" s="629"/>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7"/>
      <c r="AL226" s="587"/>
      <c r="AM226" s="587"/>
      <c r="AN226" s="587"/>
      <c r="AO226" s="587"/>
      <c r="AP226" s="587"/>
      <c r="AQ226" s="587"/>
      <c r="AR226" s="587"/>
      <c r="AS226" s="587"/>
      <c r="AT226" s="587"/>
      <c r="AU226" s="587"/>
      <c r="AV226" s="587"/>
      <c r="AW226" s="587"/>
      <c r="AX226" s="587"/>
      <c r="AY226" s="587"/>
      <c r="AZ226" s="587"/>
      <c r="BA226" s="587"/>
      <c r="BB226" s="587"/>
      <c r="BC226" s="587"/>
    </row>
    <row r="227" spans="1:68">
      <c r="A227" s="205" t="s">
        <v>64</v>
      </c>
      <c r="B227" s="151" t="s">
        <v>553</v>
      </c>
      <c r="C227" s="533"/>
      <c r="D227" s="538"/>
      <c r="E227" s="535"/>
      <c r="F227" s="539"/>
    </row>
    <row r="228" spans="1:68">
      <c r="A228" s="205"/>
      <c r="B228" s="151"/>
      <c r="C228" s="533"/>
      <c r="D228" s="538"/>
      <c r="E228" s="535"/>
      <c r="F228" s="539"/>
    </row>
    <row r="229" spans="1:68" ht="25.5">
      <c r="A229" s="176" t="s">
        <v>214</v>
      </c>
      <c r="B229" s="152" t="s">
        <v>554</v>
      </c>
      <c r="C229" s="540" t="s">
        <v>23</v>
      </c>
      <c r="D229" s="516">
        <v>4</v>
      </c>
      <c r="E229" s="194"/>
      <c r="F229" s="593">
        <f>D229*E229</f>
        <v>0</v>
      </c>
    </row>
    <row r="230" spans="1:68">
      <c r="C230" s="540"/>
      <c r="D230" s="516"/>
      <c r="E230" s="194"/>
      <c r="F230" s="593"/>
    </row>
    <row r="231" spans="1:68" s="567" customFormat="1" ht="102">
      <c r="A231" s="172" t="s">
        <v>220</v>
      </c>
      <c r="B231" s="173" t="s">
        <v>555</v>
      </c>
      <c r="C231" s="174" t="s">
        <v>83</v>
      </c>
      <c r="D231" s="174">
        <v>1</v>
      </c>
      <c r="E231" s="175"/>
      <c r="F231" s="593">
        <f>D231*E231</f>
        <v>0</v>
      </c>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c r="AY231" s="170"/>
      <c r="AZ231" s="170"/>
      <c r="BA231" s="170"/>
      <c r="BB231" s="170"/>
      <c r="BC231" s="170"/>
      <c r="BD231" s="170"/>
      <c r="BE231" s="170"/>
      <c r="BF231" s="170"/>
      <c r="BG231" s="170"/>
      <c r="BH231" s="170"/>
      <c r="BI231" s="170"/>
      <c r="BJ231" s="170"/>
      <c r="BK231" s="170"/>
      <c r="BL231" s="170"/>
      <c r="BM231" s="170"/>
      <c r="BN231" s="170"/>
      <c r="BO231" s="170"/>
      <c r="BP231" s="170"/>
    </row>
    <row r="232" spans="1:68">
      <c r="C232" s="170"/>
    </row>
    <row r="233" spans="1:68">
      <c r="A233" s="575" t="str">
        <f>A227</f>
        <v>2.4</v>
      </c>
      <c r="B233" s="576" t="str">
        <f>B227</f>
        <v>INFORMACIJSKE TABLE</v>
      </c>
      <c r="C233" s="594"/>
      <c r="D233" s="595"/>
      <c r="E233" s="596"/>
      <c r="F233" s="626">
        <f>SUM(F228:F232)</f>
        <v>0</v>
      </c>
    </row>
    <row r="234" spans="1:68">
      <c r="A234" s="548"/>
      <c r="B234" s="198"/>
      <c r="C234" s="597"/>
      <c r="D234" s="525"/>
      <c r="E234" s="598"/>
      <c r="F234" s="630"/>
    </row>
    <row r="235" spans="1:68">
      <c r="A235" s="548"/>
      <c r="B235" s="198"/>
      <c r="C235" s="597"/>
      <c r="D235" s="525"/>
      <c r="E235" s="598"/>
      <c r="F235" s="630"/>
    </row>
    <row r="236" spans="1:68">
      <c r="A236" s="205" t="s">
        <v>65</v>
      </c>
      <c r="B236" s="151" t="s">
        <v>556</v>
      </c>
      <c r="C236" s="533"/>
      <c r="D236" s="538"/>
      <c r="E236" s="535"/>
      <c r="F236" s="539"/>
    </row>
    <row r="237" spans="1:68">
      <c r="A237" s="205"/>
      <c r="B237" s="151"/>
      <c r="C237" s="533"/>
      <c r="D237" s="538"/>
      <c r="E237" s="535"/>
      <c r="F237" s="539"/>
    </row>
    <row r="238" spans="1:68">
      <c r="A238" s="205"/>
      <c r="B238" s="151" t="s">
        <v>557</v>
      </c>
      <c r="C238" s="533"/>
      <c r="D238" s="538"/>
      <c r="E238" s="535"/>
      <c r="F238" s="539"/>
    </row>
    <row r="239" spans="1:68" ht="25.5">
      <c r="A239" s="599">
        <v>1</v>
      </c>
      <c r="B239" s="195" t="s">
        <v>558</v>
      </c>
      <c r="C239" s="600" t="s">
        <v>23</v>
      </c>
      <c r="D239" s="601">
        <v>1</v>
      </c>
      <c r="E239" s="700"/>
      <c r="F239" s="593">
        <f t="shared" ref="F239:F259" si="0">D239*E239</f>
        <v>0</v>
      </c>
    </row>
    <row r="240" spans="1:68">
      <c r="A240" s="599"/>
      <c r="B240" s="195"/>
      <c r="C240" s="600"/>
      <c r="D240" s="601"/>
      <c r="E240" s="700"/>
      <c r="F240" s="593"/>
    </row>
    <row r="241" spans="1:6">
      <c r="A241" s="599">
        <v>2</v>
      </c>
      <c r="B241" s="195" t="s">
        <v>559</v>
      </c>
      <c r="C241" s="600" t="s">
        <v>23</v>
      </c>
      <c r="D241" s="601">
        <v>1</v>
      </c>
      <c r="E241" s="700"/>
      <c r="F241" s="593">
        <f t="shared" si="0"/>
        <v>0</v>
      </c>
    </row>
    <row r="242" spans="1:6">
      <c r="A242" s="599"/>
      <c r="B242" s="195"/>
      <c r="C242" s="600"/>
      <c r="D242" s="601"/>
      <c r="E242" s="700"/>
      <c r="F242" s="593"/>
    </row>
    <row r="243" spans="1:6" ht="102">
      <c r="A243" s="599">
        <v>3</v>
      </c>
      <c r="B243" s="195" t="s">
        <v>560</v>
      </c>
      <c r="C243" s="600" t="s">
        <v>23</v>
      </c>
      <c r="D243" s="601">
        <v>1</v>
      </c>
      <c r="E243" s="700"/>
      <c r="F243" s="593">
        <f t="shared" si="0"/>
        <v>0</v>
      </c>
    </row>
    <row r="244" spans="1:6">
      <c r="A244" s="599"/>
      <c r="B244" s="195"/>
      <c r="C244" s="600"/>
      <c r="D244" s="601"/>
      <c r="E244" s="700"/>
      <c r="F244" s="593"/>
    </row>
    <row r="245" spans="1:6" ht="63.75">
      <c r="A245" s="599">
        <v>4</v>
      </c>
      <c r="B245" s="195" t="s">
        <v>561</v>
      </c>
      <c r="C245" s="600" t="s">
        <v>23</v>
      </c>
      <c r="D245" s="601">
        <v>1</v>
      </c>
      <c r="E245" s="700"/>
      <c r="F245" s="593">
        <f t="shared" si="0"/>
        <v>0</v>
      </c>
    </row>
    <row r="246" spans="1:6">
      <c r="A246" s="599"/>
      <c r="B246" s="195"/>
      <c r="C246" s="600"/>
      <c r="D246" s="601"/>
      <c r="E246" s="700"/>
      <c r="F246" s="593"/>
    </row>
    <row r="247" spans="1:6">
      <c r="A247" s="599">
        <v>5</v>
      </c>
      <c r="B247" s="195" t="s">
        <v>562</v>
      </c>
      <c r="C247" s="600" t="s">
        <v>23</v>
      </c>
      <c r="D247" s="601">
        <v>1</v>
      </c>
      <c r="E247" s="700"/>
      <c r="F247" s="593">
        <f t="shared" si="0"/>
        <v>0</v>
      </c>
    </row>
    <row r="248" spans="1:6">
      <c r="A248" s="599"/>
      <c r="B248" s="195"/>
      <c r="C248" s="600"/>
      <c r="D248" s="601"/>
      <c r="E248" s="700"/>
      <c r="F248" s="593"/>
    </row>
    <row r="249" spans="1:6" ht="51">
      <c r="A249" s="599">
        <v>6</v>
      </c>
      <c r="B249" s="195" t="s">
        <v>563</v>
      </c>
      <c r="C249" s="600" t="s">
        <v>23</v>
      </c>
      <c r="D249" s="601">
        <v>1</v>
      </c>
      <c r="E249" s="700"/>
      <c r="F249" s="593">
        <f t="shared" si="0"/>
        <v>0</v>
      </c>
    </row>
    <row r="250" spans="1:6">
      <c r="A250" s="599"/>
      <c r="B250" s="195"/>
      <c r="C250" s="600"/>
      <c r="D250" s="601"/>
      <c r="E250" s="700"/>
      <c r="F250" s="593"/>
    </row>
    <row r="251" spans="1:6" ht="38.25">
      <c r="A251" s="599">
        <v>7</v>
      </c>
      <c r="B251" s="195" t="s">
        <v>564</v>
      </c>
      <c r="C251" s="600" t="s">
        <v>23</v>
      </c>
      <c r="D251" s="601">
        <v>2</v>
      </c>
      <c r="E251" s="700"/>
      <c r="F251" s="593">
        <f t="shared" si="0"/>
        <v>0</v>
      </c>
    </row>
    <row r="252" spans="1:6">
      <c r="A252" s="599"/>
      <c r="B252" s="195"/>
      <c r="C252" s="600"/>
      <c r="D252" s="601"/>
      <c r="E252" s="700"/>
      <c r="F252" s="593"/>
    </row>
    <row r="253" spans="1:6" ht="38.25">
      <c r="A253" s="599">
        <v>8</v>
      </c>
      <c r="B253" s="195" t="s">
        <v>565</v>
      </c>
      <c r="C253" s="600" t="s">
        <v>23</v>
      </c>
      <c r="D253" s="601">
        <v>1</v>
      </c>
      <c r="E253" s="700"/>
      <c r="F253" s="593">
        <f t="shared" si="0"/>
        <v>0</v>
      </c>
    </row>
    <row r="254" spans="1:6">
      <c r="A254" s="599"/>
      <c r="B254" s="195"/>
      <c r="C254" s="600"/>
      <c r="D254" s="601"/>
      <c r="E254" s="700"/>
      <c r="F254" s="593"/>
    </row>
    <row r="255" spans="1:6" ht="63.75">
      <c r="A255" s="599">
        <v>9</v>
      </c>
      <c r="B255" s="195" t="s">
        <v>566</v>
      </c>
      <c r="C255" s="600" t="s">
        <v>23</v>
      </c>
      <c r="D255" s="601">
        <v>1</v>
      </c>
      <c r="E255" s="700"/>
      <c r="F255" s="593">
        <f t="shared" si="0"/>
        <v>0</v>
      </c>
    </row>
    <row r="256" spans="1:6">
      <c r="A256" s="599"/>
      <c r="B256" s="195"/>
      <c r="C256" s="600"/>
      <c r="D256" s="601"/>
      <c r="E256" s="700"/>
      <c r="F256" s="593"/>
    </row>
    <row r="257" spans="1:6">
      <c r="A257" s="599">
        <v>10</v>
      </c>
      <c r="B257" s="195" t="s">
        <v>567</v>
      </c>
      <c r="C257" s="600" t="s">
        <v>568</v>
      </c>
      <c r="D257" s="601">
        <v>220</v>
      </c>
      <c r="E257" s="700"/>
      <c r="F257" s="593">
        <f t="shared" si="0"/>
        <v>0</v>
      </c>
    </row>
    <row r="258" spans="1:6">
      <c r="A258" s="599"/>
      <c r="B258" s="195"/>
      <c r="C258" s="600"/>
      <c r="D258" s="601"/>
      <c r="E258" s="700"/>
      <c r="F258" s="593"/>
    </row>
    <row r="259" spans="1:6">
      <c r="A259" s="599">
        <v>11</v>
      </c>
      <c r="B259" s="195" t="s">
        <v>569</v>
      </c>
      <c r="C259" s="600" t="s">
        <v>23</v>
      </c>
      <c r="D259" s="601">
        <v>2.5</v>
      </c>
      <c r="E259" s="700"/>
      <c r="F259" s="593">
        <f t="shared" si="0"/>
        <v>0</v>
      </c>
    </row>
    <row r="260" spans="1:6">
      <c r="D260" s="516"/>
      <c r="E260" s="541"/>
    </row>
    <row r="261" spans="1:6">
      <c r="B261" s="151" t="s">
        <v>570</v>
      </c>
      <c r="D261" s="516"/>
      <c r="E261" s="541"/>
    </row>
    <row r="262" spans="1:6" s="188" customFormat="1">
      <c r="A262" s="196">
        <v>1</v>
      </c>
      <c r="B262" s="153" t="s">
        <v>571</v>
      </c>
      <c r="C262" s="188" t="s">
        <v>23</v>
      </c>
      <c r="D262" s="517">
        <v>1</v>
      </c>
      <c r="E262" s="698"/>
      <c r="F262" s="197">
        <f>D262*E262</f>
        <v>0</v>
      </c>
    </row>
    <row r="263" spans="1:6" s="188" customFormat="1">
      <c r="A263" s="196"/>
      <c r="B263" s="153" t="s">
        <v>572</v>
      </c>
      <c r="D263" s="517"/>
      <c r="E263" s="197"/>
      <c r="F263" s="197"/>
    </row>
    <row r="264" spans="1:6" s="188" customFormat="1">
      <c r="A264" s="196"/>
      <c r="B264" s="153" t="s">
        <v>573</v>
      </c>
      <c r="D264" s="517"/>
      <c r="E264" s="197"/>
      <c r="F264" s="197"/>
    </row>
    <row r="265" spans="1:6" s="188" customFormat="1">
      <c r="A265" s="196"/>
      <c r="B265" s="153" t="s">
        <v>574</v>
      </c>
      <c r="D265" s="517"/>
      <c r="E265" s="197"/>
      <c r="F265" s="197"/>
    </row>
    <row r="266" spans="1:6" s="188" customFormat="1">
      <c r="A266" s="196"/>
      <c r="B266" s="153" t="s">
        <v>575</v>
      </c>
      <c r="D266" s="517"/>
      <c r="E266" s="197"/>
      <c r="F266" s="197"/>
    </row>
    <row r="267" spans="1:6" s="188" customFormat="1">
      <c r="A267" s="196"/>
      <c r="B267" s="153" t="s">
        <v>576</v>
      </c>
      <c r="D267" s="517"/>
      <c r="E267" s="197"/>
      <c r="F267" s="197"/>
    </row>
    <row r="268" spans="1:6" s="188" customFormat="1">
      <c r="A268" s="196"/>
      <c r="B268" s="153" t="s">
        <v>577</v>
      </c>
      <c r="D268" s="517"/>
      <c r="E268" s="197"/>
      <c r="F268" s="197"/>
    </row>
    <row r="269" spans="1:6" s="188" customFormat="1">
      <c r="A269" s="196"/>
      <c r="B269" s="153" t="s">
        <v>578</v>
      </c>
      <c r="D269" s="517"/>
      <c r="E269" s="197"/>
      <c r="F269" s="197"/>
    </row>
    <row r="270" spans="1:6" s="188" customFormat="1">
      <c r="A270" s="196"/>
      <c r="B270" s="153" t="s">
        <v>579</v>
      </c>
      <c r="D270" s="517"/>
      <c r="E270" s="197"/>
      <c r="F270" s="197"/>
    </row>
    <row r="271" spans="1:6" s="188" customFormat="1">
      <c r="A271" s="196"/>
      <c r="B271" s="153"/>
      <c r="D271" s="517"/>
      <c r="E271" s="197"/>
      <c r="F271" s="197"/>
    </row>
    <row r="272" spans="1:6" s="188" customFormat="1">
      <c r="A272" s="196">
        <v>2</v>
      </c>
      <c r="B272" s="153" t="s">
        <v>580</v>
      </c>
      <c r="C272" s="188" t="s">
        <v>23</v>
      </c>
      <c r="D272" s="517">
        <v>4</v>
      </c>
      <c r="E272" s="698"/>
      <c r="F272" s="197">
        <f>D272*E272</f>
        <v>0</v>
      </c>
    </row>
    <row r="273" spans="1:6" s="188" customFormat="1">
      <c r="A273" s="196"/>
      <c r="B273" s="153" t="s">
        <v>581</v>
      </c>
      <c r="D273" s="517"/>
      <c r="E273" s="197"/>
      <c r="F273" s="197"/>
    </row>
    <row r="274" spans="1:6" s="188" customFormat="1">
      <c r="A274" s="196"/>
      <c r="B274" s="153" t="s">
        <v>582</v>
      </c>
      <c r="D274" s="517"/>
      <c r="E274" s="197"/>
      <c r="F274" s="197"/>
    </row>
    <row r="275" spans="1:6" s="188" customFormat="1">
      <c r="A275" s="196"/>
      <c r="B275" s="153" t="s">
        <v>583</v>
      </c>
      <c r="D275" s="517"/>
      <c r="E275" s="197"/>
      <c r="F275" s="197"/>
    </row>
    <row r="276" spans="1:6" s="188" customFormat="1">
      <c r="A276" s="196"/>
      <c r="B276" s="153" t="s">
        <v>584</v>
      </c>
      <c r="D276" s="517"/>
      <c r="E276" s="197"/>
      <c r="F276" s="197"/>
    </row>
    <row r="277" spans="1:6" s="188" customFormat="1">
      <c r="A277" s="196"/>
      <c r="B277" s="153" t="s">
        <v>585</v>
      </c>
      <c r="D277" s="517"/>
      <c r="E277" s="197"/>
      <c r="F277" s="197"/>
    </row>
    <row r="278" spans="1:6" s="188" customFormat="1">
      <c r="A278" s="196"/>
      <c r="B278" s="153" t="s">
        <v>586</v>
      </c>
      <c r="D278" s="517"/>
      <c r="E278" s="197"/>
      <c r="F278" s="197"/>
    </row>
    <row r="279" spans="1:6" s="188" customFormat="1">
      <c r="A279" s="196"/>
      <c r="B279" s="153"/>
      <c r="D279" s="517"/>
      <c r="E279" s="197"/>
      <c r="F279" s="197"/>
    </row>
    <row r="280" spans="1:6" s="188" customFormat="1" ht="25.5">
      <c r="A280" s="196">
        <v>3</v>
      </c>
      <c r="B280" s="153" t="s">
        <v>587</v>
      </c>
      <c r="C280" s="188" t="s">
        <v>23</v>
      </c>
      <c r="D280" s="517">
        <v>1</v>
      </c>
      <c r="E280" s="698"/>
      <c r="F280" s="197">
        <f>D280*E280</f>
        <v>0</v>
      </c>
    </row>
    <row r="281" spans="1:6" s="188" customFormat="1">
      <c r="A281" s="196"/>
      <c r="B281" s="153" t="s">
        <v>588</v>
      </c>
      <c r="D281" s="517"/>
      <c r="E281" s="197"/>
      <c r="F281" s="197"/>
    </row>
    <row r="282" spans="1:6" s="188" customFormat="1">
      <c r="A282" s="196"/>
      <c r="B282" s="153" t="s">
        <v>589</v>
      </c>
      <c r="D282" s="517"/>
      <c r="E282" s="197"/>
      <c r="F282" s="197"/>
    </row>
    <row r="283" spans="1:6" s="188" customFormat="1">
      <c r="A283" s="196"/>
      <c r="B283" s="153"/>
      <c r="D283" s="517"/>
      <c r="E283" s="197"/>
      <c r="F283" s="197"/>
    </row>
    <row r="284" spans="1:6" s="188" customFormat="1">
      <c r="A284" s="196">
        <v>4</v>
      </c>
      <c r="B284" s="153" t="s">
        <v>590</v>
      </c>
      <c r="C284" s="188" t="s">
        <v>23</v>
      </c>
      <c r="D284" s="517">
        <v>1</v>
      </c>
      <c r="E284" s="698"/>
      <c r="F284" s="197">
        <f>D284*E284</f>
        <v>0</v>
      </c>
    </row>
    <row r="285" spans="1:6" s="188" customFormat="1">
      <c r="A285" s="196"/>
      <c r="B285" s="153" t="s">
        <v>591</v>
      </c>
      <c r="D285" s="517"/>
      <c r="E285" s="197"/>
      <c r="F285" s="197"/>
    </row>
    <row r="286" spans="1:6" s="188" customFormat="1">
      <c r="A286" s="196"/>
      <c r="B286" s="153" t="s">
        <v>592</v>
      </c>
      <c r="D286" s="517"/>
      <c r="E286" s="197"/>
      <c r="F286" s="197"/>
    </row>
    <row r="287" spans="1:6" s="188" customFormat="1">
      <c r="A287" s="196"/>
      <c r="B287" s="153"/>
      <c r="D287" s="517"/>
      <c r="E287" s="197"/>
      <c r="F287" s="197"/>
    </row>
    <row r="288" spans="1:6" s="188" customFormat="1">
      <c r="A288" s="196">
        <v>5</v>
      </c>
      <c r="B288" s="153" t="s">
        <v>593</v>
      </c>
      <c r="C288" s="188" t="s">
        <v>23</v>
      </c>
      <c r="D288" s="517">
        <v>4</v>
      </c>
      <c r="E288" s="698"/>
      <c r="F288" s="197">
        <f t="shared" ref="F288:F322" si="1">D288*E288</f>
        <v>0</v>
      </c>
    </row>
    <row r="289" spans="1:6" s="188" customFormat="1">
      <c r="A289" s="196"/>
      <c r="B289" s="153"/>
      <c r="D289" s="517"/>
      <c r="E289" s="197"/>
      <c r="F289" s="197"/>
    </row>
    <row r="290" spans="1:6" s="188" customFormat="1">
      <c r="A290" s="196">
        <v>6</v>
      </c>
      <c r="B290" s="153" t="s">
        <v>594</v>
      </c>
      <c r="C290" s="188" t="s">
        <v>23</v>
      </c>
      <c r="D290" s="517">
        <v>5</v>
      </c>
      <c r="E290" s="698"/>
      <c r="F290" s="197">
        <f t="shared" si="1"/>
        <v>0</v>
      </c>
    </row>
    <row r="291" spans="1:6" s="188" customFormat="1">
      <c r="A291" s="196"/>
      <c r="B291" s="153"/>
      <c r="D291" s="517"/>
      <c r="E291" s="197"/>
      <c r="F291" s="197"/>
    </row>
    <row r="292" spans="1:6" s="188" customFormat="1" ht="51">
      <c r="A292" s="196">
        <v>7</v>
      </c>
      <c r="B292" s="153" t="s">
        <v>595</v>
      </c>
      <c r="C292" s="188" t="s">
        <v>23</v>
      </c>
      <c r="D292" s="517">
        <v>2</v>
      </c>
      <c r="E292" s="698"/>
      <c r="F292" s="197">
        <f t="shared" si="1"/>
        <v>0</v>
      </c>
    </row>
    <row r="293" spans="1:6" s="188" customFormat="1">
      <c r="A293" s="196"/>
      <c r="B293" s="153"/>
      <c r="D293" s="517"/>
      <c r="E293" s="197"/>
      <c r="F293" s="197"/>
    </row>
    <row r="294" spans="1:6" s="188" customFormat="1">
      <c r="A294" s="196">
        <v>8</v>
      </c>
      <c r="B294" s="153" t="s">
        <v>596</v>
      </c>
      <c r="C294" s="188" t="s">
        <v>23</v>
      </c>
      <c r="D294" s="517">
        <v>3</v>
      </c>
      <c r="E294" s="698"/>
      <c r="F294" s="197">
        <f t="shared" si="1"/>
        <v>0</v>
      </c>
    </row>
    <row r="295" spans="1:6" s="188" customFormat="1">
      <c r="A295" s="196"/>
      <c r="B295" s="153"/>
      <c r="D295" s="517"/>
      <c r="E295" s="197"/>
      <c r="F295" s="197"/>
    </row>
    <row r="296" spans="1:6" s="188" customFormat="1">
      <c r="A296" s="196">
        <v>9</v>
      </c>
      <c r="B296" s="153" t="s">
        <v>597</v>
      </c>
      <c r="C296" s="188" t="s">
        <v>23</v>
      </c>
      <c r="D296" s="517">
        <v>1</v>
      </c>
      <c r="E296" s="698"/>
      <c r="F296" s="197">
        <f t="shared" si="1"/>
        <v>0</v>
      </c>
    </row>
    <row r="297" spans="1:6" s="188" customFormat="1">
      <c r="A297" s="196"/>
      <c r="B297" s="153"/>
      <c r="D297" s="517"/>
      <c r="E297" s="197"/>
      <c r="F297" s="197"/>
    </row>
    <row r="298" spans="1:6" s="188" customFormat="1">
      <c r="A298" s="196">
        <v>10</v>
      </c>
      <c r="B298" s="153" t="s">
        <v>598</v>
      </c>
      <c r="C298" s="188" t="s">
        <v>23</v>
      </c>
      <c r="D298" s="517">
        <v>1</v>
      </c>
      <c r="E298" s="698"/>
      <c r="F298" s="197">
        <f t="shared" si="1"/>
        <v>0</v>
      </c>
    </row>
    <row r="299" spans="1:6" s="188" customFormat="1">
      <c r="A299" s="196"/>
      <c r="B299" s="153"/>
      <c r="D299" s="517"/>
      <c r="E299" s="197"/>
      <c r="F299" s="197"/>
    </row>
    <row r="300" spans="1:6" s="188" customFormat="1" ht="25.5">
      <c r="A300" s="196">
        <v>11</v>
      </c>
      <c r="B300" s="153" t="s">
        <v>599</v>
      </c>
      <c r="C300" s="188" t="s">
        <v>23</v>
      </c>
      <c r="D300" s="517">
        <v>2</v>
      </c>
      <c r="E300" s="698"/>
      <c r="F300" s="197">
        <f t="shared" si="1"/>
        <v>0</v>
      </c>
    </row>
    <row r="301" spans="1:6" s="188" customFormat="1">
      <c r="A301" s="196"/>
      <c r="B301" s="153"/>
      <c r="D301" s="517"/>
      <c r="E301" s="197"/>
      <c r="F301" s="197"/>
    </row>
    <row r="302" spans="1:6" s="188" customFormat="1" ht="63.75">
      <c r="A302" s="196">
        <v>12</v>
      </c>
      <c r="B302" s="153" t="s">
        <v>600</v>
      </c>
      <c r="C302" s="188" t="s">
        <v>23</v>
      </c>
      <c r="D302" s="517">
        <v>1</v>
      </c>
      <c r="E302" s="698"/>
      <c r="F302" s="197">
        <f t="shared" si="1"/>
        <v>0</v>
      </c>
    </row>
    <row r="303" spans="1:6" s="188" customFormat="1">
      <c r="A303" s="196"/>
      <c r="B303" s="153"/>
      <c r="D303" s="517"/>
      <c r="E303" s="197"/>
      <c r="F303" s="197"/>
    </row>
    <row r="304" spans="1:6" s="188" customFormat="1">
      <c r="A304" s="196">
        <v>13</v>
      </c>
      <c r="B304" s="153" t="s">
        <v>601</v>
      </c>
      <c r="C304" s="188" t="s">
        <v>23</v>
      </c>
      <c r="D304" s="517">
        <v>5</v>
      </c>
      <c r="E304" s="197"/>
      <c r="F304" s="197">
        <f t="shared" si="1"/>
        <v>0</v>
      </c>
    </row>
    <row r="305" spans="1:6" s="188" customFormat="1">
      <c r="A305" s="196"/>
      <c r="B305" s="153"/>
      <c r="D305" s="517"/>
      <c r="E305" s="197"/>
      <c r="F305" s="197"/>
    </row>
    <row r="306" spans="1:6" s="188" customFormat="1" ht="38.25">
      <c r="A306" s="196">
        <v>14</v>
      </c>
      <c r="B306" s="153" t="s">
        <v>602</v>
      </c>
      <c r="C306" s="188" t="s">
        <v>351</v>
      </c>
      <c r="D306" s="517">
        <v>2</v>
      </c>
      <c r="E306" s="197"/>
      <c r="F306" s="197">
        <f t="shared" si="1"/>
        <v>0</v>
      </c>
    </row>
    <row r="307" spans="1:6" s="188" customFormat="1">
      <c r="A307" s="196"/>
      <c r="B307" s="153"/>
      <c r="D307" s="517"/>
      <c r="E307" s="197"/>
      <c r="F307" s="197"/>
    </row>
    <row r="308" spans="1:6" s="188" customFormat="1">
      <c r="A308" s="196">
        <v>15</v>
      </c>
      <c r="B308" s="153" t="s">
        <v>603</v>
      </c>
      <c r="C308" s="188" t="s">
        <v>23</v>
      </c>
      <c r="D308" s="517">
        <v>7</v>
      </c>
      <c r="E308" s="197"/>
      <c r="F308" s="197">
        <f t="shared" si="1"/>
        <v>0</v>
      </c>
    </row>
    <row r="309" spans="1:6" s="188" customFormat="1">
      <c r="A309" s="196"/>
      <c r="B309" s="153"/>
      <c r="D309" s="517"/>
      <c r="E309" s="197"/>
      <c r="F309" s="197"/>
    </row>
    <row r="310" spans="1:6" s="188" customFormat="1" ht="38.25">
      <c r="A310" s="196">
        <v>16</v>
      </c>
      <c r="B310" s="153" t="s">
        <v>604</v>
      </c>
      <c r="C310" s="188" t="s">
        <v>23</v>
      </c>
      <c r="D310" s="517">
        <v>7</v>
      </c>
      <c r="E310" s="197"/>
      <c r="F310" s="197">
        <f t="shared" si="1"/>
        <v>0</v>
      </c>
    </row>
    <row r="311" spans="1:6" s="188" customFormat="1">
      <c r="A311" s="196"/>
      <c r="B311" s="153"/>
      <c r="D311" s="517"/>
      <c r="E311" s="197"/>
      <c r="F311" s="197"/>
    </row>
    <row r="312" spans="1:6" s="188" customFormat="1" ht="38.25">
      <c r="A312" s="153">
        <v>17</v>
      </c>
      <c r="B312" s="153" t="s">
        <v>605</v>
      </c>
      <c r="C312" s="188" t="s">
        <v>23</v>
      </c>
      <c r="D312" s="517">
        <v>7</v>
      </c>
      <c r="E312" s="197"/>
      <c r="F312" s="197">
        <f t="shared" si="1"/>
        <v>0</v>
      </c>
    </row>
    <row r="313" spans="1:6" s="188" customFormat="1">
      <c r="A313" s="153"/>
      <c r="B313" s="153"/>
      <c r="D313" s="517"/>
      <c r="E313" s="197"/>
      <c r="F313" s="197"/>
    </row>
    <row r="314" spans="1:6" s="188" customFormat="1" ht="38.25">
      <c r="A314" s="153">
        <v>18</v>
      </c>
      <c r="B314" s="153" t="s">
        <v>606</v>
      </c>
      <c r="C314" s="188" t="s">
        <v>23</v>
      </c>
      <c r="D314" s="517">
        <v>2</v>
      </c>
      <c r="E314" s="197"/>
      <c r="F314" s="197">
        <f t="shared" si="1"/>
        <v>0</v>
      </c>
    </row>
    <row r="315" spans="1:6" s="188" customFormat="1">
      <c r="A315" s="153"/>
      <c r="B315" s="153"/>
      <c r="D315" s="517"/>
      <c r="E315" s="197"/>
      <c r="F315" s="197"/>
    </row>
    <row r="316" spans="1:6" s="188" customFormat="1">
      <c r="A316" s="196">
        <v>19</v>
      </c>
      <c r="B316" s="153" t="s">
        <v>607</v>
      </c>
      <c r="C316" s="188" t="s">
        <v>351</v>
      </c>
      <c r="D316" s="517">
        <v>12</v>
      </c>
      <c r="E316" s="197"/>
      <c r="F316" s="197">
        <f t="shared" si="1"/>
        <v>0</v>
      </c>
    </row>
    <row r="317" spans="1:6" s="188" customFormat="1">
      <c r="A317" s="196"/>
      <c r="B317" s="153"/>
      <c r="D317" s="517"/>
      <c r="E317" s="197"/>
      <c r="F317" s="197"/>
    </row>
    <row r="318" spans="1:6" s="188" customFormat="1" ht="25.5">
      <c r="A318" s="196">
        <v>20</v>
      </c>
      <c r="B318" s="153" t="s">
        <v>608</v>
      </c>
      <c r="C318" s="188" t="s">
        <v>351</v>
      </c>
      <c r="D318" s="517">
        <v>6</v>
      </c>
      <c r="E318" s="197"/>
      <c r="F318" s="197">
        <f t="shared" si="1"/>
        <v>0</v>
      </c>
    </row>
    <row r="319" spans="1:6" s="188" customFormat="1">
      <c r="A319" s="196"/>
      <c r="B319" s="153"/>
      <c r="D319" s="517"/>
      <c r="E319" s="197"/>
      <c r="F319" s="197"/>
    </row>
    <row r="320" spans="1:6" s="188" customFormat="1">
      <c r="A320" s="196">
        <v>21</v>
      </c>
      <c r="B320" s="153" t="s">
        <v>609</v>
      </c>
      <c r="C320" s="188" t="s">
        <v>23</v>
      </c>
      <c r="D320" s="517">
        <v>7</v>
      </c>
      <c r="E320" s="698"/>
      <c r="F320" s="197">
        <f t="shared" si="1"/>
        <v>0</v>
      </c>
    </row>
    <row r="321" spans="1:6" s="188" customFormat="1">
      <c r="A321" s="196"/>
      <c r="B321" s="153"/>
      <c r="D321" s="517"/>
      <c r="E321" s="698"/>
      <c r="F321" s="197"/>
    </row>
    <row r="322" spans="1:6" s="188" customFormat="1">
      <c r="A322" s="196">
        <v>22</v>
      </c>
      <c r="B322" s="153" t="s">
        <v>610</v>
      </c>
      <c r="C322" s="188" t="s">
        <v>568</v>
      </c>
      <c r="D322" s="517">
        <v>450</v>
      </c>
      <c r="E322" s="698"/>
      <c r="F322" s="197">
        <f t="shared" si="1"/>
        <v>0</v>
      </c>
    </row>
    <row r="323" spans="1:6">
      <c r="C323" s="170"/>
    </row>
    <row r="324" spans="1:6">
      <c r="A324" s="575" t="str">
        <f>A236</f>
        <v>2.5</v>
      </c>
      <c r="B324" s="576" t="str">
        <f>B236</f>
        <v>KONTROLA PRISTOPA</v>
      </c>
      <c r="C324" s="594"/>
      <c r="D324" s="595"/>
      <c r="E324" s="596"/>
      <c r="F324" s="626">
        <f>SUM(F237:F323)</f>
        <v>0</v>
      </c>
    </row>
    <row r="325" spans="1:6">
      <c r="A325" s="548"/>
      <c r="B325" s="198"/>
      <c r="C325" s="597"/>
      <c r="D325" s="525"/>
      <c r="E325" s="598"/>
      <c r="F325" s="630"/>
    </row>
    <row r="326" spans="1:6">
      <c r="A326" s="548"/>
      <c r="B326" s="198"/>
      <c r="C326" s="597"/>
      <c r="D326" s="525"/>
      <c r="E326" s="598"/>
      <c r="F326" s="630"/>
    </row>
    <row r="327" spans="1:6">
      <c r="A327" s="205" t="s">
        <v>117</v>
      </c>
      <c r="B327" s="151" t="s">
        <v>611</v>
      </c>
      <c r="C327" s="533"/>
      <c r="D327" s="538"/>
      <c r="E327" s="535"/>
      <c r="F327" s="539"/>
    </row>
    <row r="328" spans="1:6">
      <c r="A328" s="548"/>
      <c r="B328" s="198"/>
      <c r="C328" s="597"/>
      <c r="D328" s="525"/>
      <c r="E328" s="598"/>
      <c r="F328" s="630"/>
    </row>
    <row r="329" spans="1:6" ht="38.25">
      <c r="A329" s="548" t="s">
        <v>214</v>
      </c>
      <c r="B329" s="173" t="s">
        <v>503</v>
      </c>
      <c r="C329" s="174" t="s">
        <v>216</v>
      </c>
      <c r="D329" s="174">
        <v>1380</v>
      </c>
      <c r="E329" s="175"/>
      <c r="F329" s="541">
        <f>D329*E329</f>
        <v>0</v>
      </c>
    </row>
    <row r="330" spans="1:6">
      <c r="A330" s="548"/>
      <c r="B330" s="198"/>
      <c r="C330" s="597"/>
      <c r="D330" s="525"/>
      <c r="E330" s="701"/>
      <c r="F330" s="630"/>
    </row>
    <row r="331" spans="1:6" ht="38.25">
      <c r="A331" s="548" t="s">
        <v>220</v>
      </c>
      <c r="B331" s="198" t="s">
        <v>612</v>
      </c>
      <c r="C331" s="597"/>
      <c r="D331" s="525"/>
      <c r="E331" s="701"/>
      <c r="F331" s="630"/>
    </row>
    <row r="332" spans="1:6">
      <c r="A332" s="548"/>
      <c r="B332" s="198" t="s">
        <v>613</v>
      </c>
      <c r="C332" s="602" t="s">
        <v>216</v>
      </c>
      <c r="D332" s="267">
        <v>60</v>
      </c>
      <c r="E332" s="199"/>
      <c r="F332" s="541">
        <f>D332*E332</f>
        <v>0</v>
      </c>
    </row>
    <row r="333" spans="1:6">
      <c r="A333" s="548"/>
      <c r="B333" s="198"/>
      <c r="C333" s="602"/>
      <c r="D333" s="267"/>
      <c r="E333" s="199"/>
      <c r="F333" s="541"/>
    </row>
    <row r="334" spans="1:6" ht="38.25">
      <c r="A334" s="548" t="s">
        <v>222</v>
      </c>
      <c r="B334" s="198" t="s">
        <v>614</v>
      </c>
      <c r="C334" s="597"/>
      <c r="D334" s="525"/>
      <c r="E334" s="701"/>
      <c r="F334" s="630"/>
    </row>
    <row r="335" spans="1:6">
      <c r="A335" s="548"/>
      <c r="B335" s="200" t="s">
        <v>615</v>
      </c>
      <c r="C335" s="604" t="s">
        <v>216</v>
      </c>
      <c r="D335" s="605">
        <v>90</v>
      </c>
      <c r="E335" s="904"/>
      <c r="F335" s="606">
        <f>D335*E335</f>
        <v>0</v>
      </c>
    </row>
    <row r="336" spans="1:6">
      <c r="A336" s="548"/>
      <c r="B336" s="200"/>
      <c r="C336" s="597"/>
      <c r="D336" s="525"/>
      <c r="E336" s="701"/>
      <c r="F336" s="630"/>
    </row>
    <row r="337" spans="1:6" ht="38.25">
      <c r="A337" s="548" t="s">
        <v>224</v>
      </c>
      <c r="B337" s="198" t="s">
        <v>616</v>
      </c>
      <c r="C337" s="602" t="s">
        <v>23</v>
      </c>
      <c r="D337" s="267">
        <v>24</v>
      </c>
      <c r="E337" s="199"/>
      <c r="F337" s="541">
        <f>D337*E337</f>
        <v>0</v>
      </c>
    </row>
    <row r="338" spans="1:6">
      <c r="A338" s="548"/>
      <c r="B338" s="198"/>
      <c r="C338" s="602"/>
      <c r="D338" s="267"/>
      <c r="E338" s="199"/>
      <c r="F338" s="541"/>
    </row>
    <row r="339" spans="1:6" ht="38.25">
      <c r="A339" s="548" t="s">
        <v>226</v>
      </c>
      <c r="B339" s="198" t="s">
        <v>617</v>
      </c>
      <c r="C339" s="602" t="s">
        <v>23</v>
      </c>
      <c r="D339" s="267">
        <v>21</v>
      </c>
      <c r="E339" s="199"/>
      <c r="F339" s="541">
        <f>D339*E339</f>
        <v>0</v>
      </c>
    </row>
    <row r="340" spans="1:6">
      <c r="A340" s="548"/>
      <c r="B340" s="198"/>
      <c r="C340" s="602"/>
      <c r="D340" s="267"/>
      <c r="E340" s="603"/>
      <c r="F340" s="541"/>
    </row>
    <row r="341" spans="1:6" ht="25.5">
      <c r="A341" s="548" t="s">
        <v>228</v>
      </c>
      <c r="B341" s="198" t="s">
        <v>618</v>
      </c>
      <c r="C341" s="602" t="s">
        <v>83</v>
      </c>
      <c r="D341" s="267">
        <v>1</v>
      </c>
      <c r="E341" s="603"/>
      <c r="F341" s="541">
        <f>D341*E341</f>
        <v>0</v>
      </c>
    </row>
    <row r="342" spans="1:6">
      <c r="C342" s="170"/>
    </row>
    <row r="343" spans="1:6">
      <c r="A343" s="575" t="str">
        <f>A327</f>
        <v>2.6</v>
      </c>
      <c r="B343" s="576" t="str">
        <f>B327</f>
        <v>KOMUNIKACIJSKO OŽIČENJE DELOVNIH MEST</v>
      </c>
      <c r="C343" s="594"/>
      <c r="D343" s="595"/>
      <c r="E343" s="596"/>
      <c r="F343" s="626">
        <f>SUM(F328:F342)</f>
        <v>0</v>
      </c>
    </row>
    <row r="344" spans="1:6">
      <c r="A344" s="548"/>
      <c r="B344" s="198"/>
      <c r="C344" s="597"/>
      <c r="D344" s="525"/>
      <c r="E344" s="598"/>
      <c r="F344" s="630"/>
    </row>
    <row r="345" spans="1:6">
      <c r="A345" s="548"/>
      <c r="B345" s="198"/>
      <c r="C345" s="597"/>
      <c r="D345" s="525"/>
      <c r="E345" s="598"/>
      <c r="F345" s="630"/>
    </row>
    <row r="346" spans="1:6">
      <c r="A346" s="205" t="s">
        <v>133</v>
      </c>
      <c r="B346" s="151" t="s">
        <v>619</v>
      </c>
      <c r="C346" s="533"/>
      <c r="D346" s="538"/>
      <c r="E346" s="535"/>
      <c r="F346" s="539"/>
    </row>
    <row r="347" spans="1:6">
      <c r="A347" s="548"/>
      <c r="B347" s="198"/>
      <c r="C347" s="602"/>
      <c r="D347" s="267"/>
      <c r="E347" s="603"/>
      <c r="F347" s="593"/>
    </row>
    <row r="348" spans="1:6" ht="38.25">
      <c r="A348" s="548" t="s">
        <v>214</v>
      </c>
      <c r="B348" s="198" t="s">
        <v>620</v>
      </c>
      <c r="C348" s="602" t="s">
        <v>23</v>
      </c>
      <c r="D348" s="267">
        <v>2</v>
      </c>
      <c r="E348" s="199"/>
      <c r="F348" s="541">
        <f>D348*E348</f>
        <v>0</v>
      </c>
    </row>
    <row r="349" spans="1:6">
      <c r="A349" s="548"/>
      <c r="B349" s="198"/>
      <c r="C349" s="602"/>
      <c r="D349" s="267"/>
      <c r="E349" s="199"/>
      <c r="F349" s="541"/>
    </row>
    <row r="350" spans="1:6" ht="38.25">
      <c r="A350" s="548" t="s">
        <v>220</v>
      </c>
      <c r="B350" s="198" t="s">
        <v>621</v>
      </c>
      <c r="C350" s="602" t="s">
        <v>23</v>
      </c>
      <c r="D350" s="267">
        <v>2</v>
      </c>
      <c r="E350" s="199"/>
      <c r="F350" s="541">
        <f>D350*E350</f>
        <v>0</v>
      </c>
    </row>
    <row r="351" spans="1:6">
      <c r="A351" s="548"/>
      <c r="B351" s="198"/>
      <c r="C351" s="602"/>
      <c r="D351" s="267"/>
      <c r="E351" s="199"/>
      <c r="F351" s="593"/>
    </row>
    <row r="352" spans="1:6" ht="38.25">
      <c r="A352" s="548" t="s">
        <v>222</v>
      </c>
      <c r="B352" s="198" t="s">
        <v>622</v>
      </c>
      <c r="C352" s="602" t="s">
        <v>23</v>
      </c>
      <c r="D352" s="267">
        <v>2</v>
      </c>
      <c r="E352" s="199"/>
      <c r="F352" s="541">
        <f>D352*E352</f>
        <v>0</v>
      </c>
    </row>
    <row r="353" spans="1:6">
      <c r="A353" s="548"/>
      <c r="B353" s="198"/>
      <c r="C353" s="602"/>
      <c r="D353" s="267"/>
      <c r="E353" s="199"/>
      <c r="F353" s="593"/>
    </row>
    <row r="354" spans="1:6">
      <c r="A354" s="548" t="s">
        <v>224</v>
      </c>
      <c r="B354" s="198" t="s">
        <v>623</v>
      </c>
      <c r="C354" s="602" t="s">
        <v>23</v>
      </c>
      <c r="D354" s="267">
        <v>8</v>
      </c>
      <c r="E354" s="199"/>
      <c r="F354" s="541">
        <f>D354*E354</f>
        <v>0</v>
      </c>
    </row>
    <row r="355" spans="1:6">
      <c r="A355" s="548"/>
      <c r="B355" s="198"/>
      <c r="C355" s="602"/>
      <c r="D355" s="267"/>
      <c r="E355" s="199"/>
      <c r="F355" s="593"/>
    </row>
    <row r="356" spans="1:6">
      <c r="A356" s="548" t="s">
        <v>226</v>
      </c>
      <c r="B356" s="198" t="s">
        <v>624</v>
      </c>
      <c r="C356" s="602" t="s">
        <v>23</v>
      </c>
      <c r="D356" s="267">
        <v>2</v>
      </c>
      <c r="E356" s="199"/>
      <c r="F356" s="541">
        <f>D356*E356</f>
        <v>0</v>
      </c>
    </row>
    <row r="357" spans="1:6">
      <c r="A357" s="548"/>
      <c r="B357" s="198"/>
      <c r="C357" s="602"/>
      <c r="D357" s="267"/>
      <c r="E357" s="199"/>
      <c r="F357" s="593"/>
    </row>
    <row r="358" spans="1:6" ht="38.25">
      <c r="A358" s="548" t="s">
        <v>228</v>
      </c>
      <c r="B358" s="198" t="s">
        <v>625</v>
      </c>
      <c r="C358" s="602" t="s">
        <v>216</v>
      </c>
      <c r="D358" s="267">
        <v>240</v>
      </c>
      <c r="E358" s="199"/>
      <c r="F358" s="541">
        <f>D358*E358</f>
        <v>0</v>
      </c>
    </row>
    <row r="359" spans="1:6">
      <c r="A359" s="548"/>
      <c r="B359" s="198"/>
      <c r="C359" s="602"/>
      <c r="D359" s="267"/>
      <c r="E359" s="199"/>
      <c r="F359" s="593"/>
    </row>
    <row r="360" spans="1:6" ht="38.25">
      <c r="A360" s="548" t="s">
        <v>230</v>
      </c>
      <c r="B360" s="198" t="s">
        <v>612</v>
      </c>
      <c r="C360" s="597"/>
      <c r="D360" s="525"/>
      <c r="E360" s="701"/>
      <c r="F360" s="630"/>
    </row>
    <row r="361" spans="1:6">
      <c r="A361" s="548"/>
      <c r="B361" s="198" t="s">
        <v>613</v>
      </c>
      <c r="C361" s="602" t="s">
        <v>216</v>
      </c>
      <c r="D361" s="267">
        <v>120</v>
      </c>
      <c r="E361" s="199"/>
      <c r="F361" s="541">
        <f>D361*E361</f>
        <v>0</v>
      </c>
    </row>
    <row r="362" spans="1:6">
      <c r="A362" s="548"/>
      <c r="B362" s="198"/>
      <c r="C362" s="602"/>
      <c r="D362" s="267"/>
      <c r="E362" s="199"/>
      <c r="F362" s="541"/>
    </row>
    <row r="363" spans="1:6" ht="38.25">
      <c r="A363" s="548" t="s">
        <v>232</v>
      </c>
      <c r="B363" s="198" t="s">
        <v>626</v>
      </c>
      <c r="C363" s="597"/>
      <c r="D363" s="525"/>
      <c r="E363" s="701"/>
      <c r="F363" s="630"/>
    </row>
    <row r="364" spans="1:6">
      <c r="A364" s="152"/>
      <c r="B364" s="200" t="s">
        <v>615</v>
      </c>
      <c r="C364" s="604" t="s">
        <v>216</v>
      </c>
      <c r="D364" s="605">
        <v>120</v>
      </c>
      <c r="E364" s="904"/>
      <c r="F364" s="606">
        <f>D364*E364</f>
        <v>0</v>
      </c>
    </row>
    <row r="365" spans="1:6">
      <c r="A365" s="152"/>
      <c r="B365" s="200"/>
      <c r="C365" s="597"/>
      <c r="D365" s="525"/>
      <c r="E365" s="701"/>
      <c r="F365" s="630"/>
    </row>
    <row r="366" spans="1:6" ht="51">
      <c r="A366" s="152">
        <v>9</v>
      </c>
      <c r="B366" s="198" t="s">
        <v>627</v>
      </c>
      <c r="C366" s="602" t="s">
        <v>83</v>
      </c>
      <c r="D366" s="267">
        <v>2</v>
      </c>
      <c r="E366" s="199"/>
      <c r="F366" s="606">
        <f>D366*E366</f>
        <v>0</v>
      </c>
    </row>
    <row r="367" spans="1:6">
      <c r="C367" s="170"/>
    </row>
    <row r="368" spans="1:6">
      <c r="A368" s="575" t="str">
        <f>A346</f>
        <v>2.7</v>
      </c>
      <c r="B368" s="576" t="str">
        <f>B346</f>
        <v>PROTIVLOMNI SISTEM</v>
      </c>
      <c r="C368" s="594"/>
      <c r="D368" s="595"/>
      <c r="E368" s="596"/>
      <c r="F368" s="626">
        <f>SUM(F347:F367)</f>
        <v>0</v>
      </c>
    </row>
    <row r="369" spans="1:6">
      <c r="A369" s="548"/>
      <c r="B369" s="198"/>
      <c r="C369" s="597"/>
      <c r="D369" s="525"/>
      <c r="E369" s="598"/>
      <c r="F369" s="630"/>
    </row>
    <row r="370" spans="1:6">
      <c r="E370" s="541"/>
    </row>
    <row r="371" spans="1:6">
      <c r="A371" s="205" t="s">
        <v>160</v>
      </c>
      <c r="B371" s="151" t="s">
        <v>628</v>
      </c>
      <c r="C371" s="533"/>
      <c r="D371" s="534"/>
      <c r="E371" s="535"/>
      <c r="F371" s="539"/>
    </row>
    <row r="372" spans="1:6">
      <c r="B372" s="152" t="s">
        <v>415</v>
      </c>
      <c r="D372" s="516"/>
      <c r="E372" s="541"/>
    </row>
    <row r="373" spans="1:6" s="552" customFormat="1">
      <c r="A373" s="201">
        <v>1</v>
      </c>
      <c r="B373" s="202" t="s">
        <v>629</v>
      </c>
      <c r="C373" s="607" t="s">
        <v>23</v>
      </c>
      <c r="D373" s="608">
        <v>1</v>
      </c>
      <c r="E373" s="702"/>
      <c r="F373" s="609">
        <f t="shared" ref="F373:F417" si="2">D373*E373</f>
        <v>0</v>
      </c>
    </row>
    <row r="374" spans="1:6" s="552" customFormat="1">
      <c r="A374" s="201"/>
      <c r="B374" s="202"/>
      <c r="C374" s="607"/>
      <c r="D374" s="608"/>
      <c r="E374" s="702"/>
      <c r="F374" s="609"/>
    </row>
    <row r="375" spans="1:6" s="552" customFormat="1" ht="24">
      <c r="A375" s="201">
        <v>2</v>
      </c>
      <c r="B375" s="202" t="s">
        <v>630</v>
      </c>
      <c r="C375" s="607" t="s">
        <v>23</v>
      </c>
      <c r="D375" s="608">
        <v>1</v>
      </c>
      <c r="E375" s="702"/>
      <c r="F375" s="609">
        <f t="shared" si="2"/>
        <v>0</v>
      </c>
    </row>
    <row r="376" spans="1:6" s="552" customFormat="1">
      <c r="A376" s="201"/>
      <c r="B376" s="202"/>
      <c r="C376" s="607"/>
      <c r="D376" s="608"/>
      <c r="E376" s="702"/>
      <c r="F376" s="609"/>
    </row>
    <row r="377" spans="1:6" s="552" customFormat="1">
      <c r="A377" s="201">
        <v>3</v>
      </c>
      <c r="B377" s="202" t="s">
        <v>631</v>
      </c>
      <c r="C377" s="607" t="s">
        <v>23</v>
      </c>
      <c r="D377" s="608">
        <v>1</v>
      </c>
      <c r="E377" s="702"/>
      <c r="F377" s="609">
        <f t="shared" si="2"/>
        <v>0</v>
      </c>
    </row>
    <row r="378" spans="1:6" s="552" customFormat="1">
      <c r="A378" s="201"/>
      <c r="B378" s="202"/>
      <c r="C378" s="607"/>
      <c r="D378" s="608"/>
      <c r="E378" s="702"/>
      <c r="F378" s="609"/>
    </row>
    <row r="379" spans="1:6" s="552" customFormat="1">
      <c r="A379" s="201">
        <v>4</v>
      </c>
      <c r="B379" s="202" t="s">
        <v>632</v>
      </c>
      <c r="C379" s="607" t="s">
        <v>23</v>
      </c>
      <c r="D379" s="608">
        <v>1</v>
      </c>
      <c r="E379" s="702"/>
      <c r="F379" s="609">
        <f t="shared" si="2"/>
        <v>0</v>
      </c>
    </row>
    <row r="380" spans="1:6" s="552" customFormat="1">
      <c r="A380" s="201"/>
      <c r="B380" s="202"/>
      <c r="C380" s="607"/>
      <c r="D380" s="608"/>
      <c r="E380" s="702"/>
      <c r="F380" s="609"/>
    </row>
    <row r="381" spans="1:6" s="552" customFormat="1">
      <c r="A381" s="201">
        <v>5</v>
      </c>
      <c r="B381" s="202" t="s">
        <v>633</v>
      </c>
      <c r="C381" s="607" t="s">
        <v>23</v>
      </c>
      <c r="D381" s="608">
        <v>1</v>
      </c>
      <c r="E381" s="702"/>
      <c r="F381" s="609">
        <f t="shared" si="2"/>
        <v>0</v>
      </c>
    </row>
    <row r="382" spans="1:6" s="552" customFormat="1">
      <c r="A382" s="201"/>
      <c r="B382" s="202"/>
      <c r="C382" s="607"/>
      <c r="D382" s="608"/>
      <c r="E382" s="702"/>
      <c r="F382" s="609"/>
    </row>
    <row r="383" spans="1:6" s="552" customFormat="1" ht="24">
      <c r="A383" s="201">
        <v>6</v>
      </c>
      <c r="B383" s="202" t="s">
        <v>634</v>
      </c>
      <c r="C383" s="607" t="s">
        <v>23</v>
      </c>
      <c r="D383" s="608">
        <v>1</v>
      </c>
      <c r="E383" s="702"/>
      <c r="F383" s="609">
        <f t="shared" si="2"/>
        <v>0</v>
      </c>
    </row>
    <row r="384" spans="1:6" s="552" customFormat="1">
      <c r="A384" s="201"/>
      <c r="B384" s="202"/>
      <c r="C384" s="607"/>
      <c r="D384" s="608"/>
      <c r="E384" s="702"/>
      <c r="F384" s="609"/>
    </row>
    <row r="385" spans="1:6" s="552" customFormat="1" ht="24">
      <c r="A385" s="201">
        <v>7</v>
      </c>
      <c r="B385" s="202" t="s">
        <v>635</v>
      </c>
      <c r="C385" s="607" t="s">
        <v>23</v>
      </c>
      <c r="D385" s="608">
        <v>1</v>
      </c>
      <c r="E385" s="702"/>
      <c r="F385" s="609">
        <f t="shared" si="2"/>
        <v>0</v>
      </c>
    </row>
    <row r="386" spans="1:6" s="552" customFormat="1">
      <c r="A386" s="201"/>
      <c r="B386" s="202"/>
      <c r="C386" s="607"/>
      <c r="D386" s="608"/>
      <c r="E386" s="702"/>
      <c r="F386" s="609"/>
    </row>
    <row r="387" spans="1:6" s="610" customFormat="1">
      <c r="A387" s="201">
        <v>8</v>
      </c>
      <c r="B387" s="202" t="s">
        <v>636</v>
      </c>
      <c r="C387" s="607" t="s">
        <v>23</v>
      </c>
      <c r="D387" s="608">
        <v>2</v>
      </c>
      <c r="E387" s="702"/>
      <c r="F387" s="609">
        <f t="shared" si="2"/>
        <v>0</v>
      </c>
    </row>
    <row r="388" spans="1:6" s="610" customFormat="1">
      <c r="A388" s="201"/>
      <c r="B388" s="202"/>
      <c r="C388" s="607"/>
      <c r="D388" s="608"/>
      <c r="E388" s="702"/>
      <c r="F388" s="609"/>
    </row>
    <row r="389" spans="1:6" s="610" customFormat="1">
      <c r="A389" s="201">
        <v>9</v>
      </c>
      <c r="B389" s="202" t="s">
        <v>637</v>
      </c>
      <c r="C389" s="607" t="s">
        <v>23</v>
      </c>
      <c r="D389" s="608">
        <v>1</v>
      </c>
      <c r="E389" s="702"/>
      <c r="F389" s="609">
        <f t="shared" si="2"/>
        <v>0</v>
      </c>
    </row>
    <row r="390" spans="1:6" s="610" customFormat="1">
      <c r="A390" s="201"/>
      <c r="B390" s="202"/>
      <c r="C390" s="607"/>
      <c r="D390" s="608"/>
      <c r="E390" s="702"/>
      <c r="F390" s="609"/>
    </row>
    <row r="391" spans="1:6" s="610" customFormat="1">
      <c r="A391" s="201">
        <v>10</v>
      </c>
      <c r="B391" s="202" t="s">
        <v>638</v>
      </c>
      <c r="C391" s="607" t="s">
        <v>23</v>
      </c>
      <c r="D391" s="608">
        <v>2</v>
      </c>
      <c r="E391" s="702"/>
      <c r="F391" s="609">
        <f t="shared" si="2"/>
        <v>0</v>
      </c>
    </row>
    <row r="392" spans="1:6" s="610" customFormat="1">
      <c r="A392" s="201"/>
      <c r="B392" s="202"/>
      <c r="C392" s="607"/>
      <c r="D392" s="608"/>
      <c r="E392" s="702"/>
      <c r="F392" s="609"/>
    </row>
    <row r="393" spans="1:6" s="610" customFormat="1">
      <c r="A393" s="201">
        <v>11</v>
      </c>
      <c r="B393" s="202" t="s">
        <v>639</v>
      </c>
      <c r="C393" s="607" t="s">
        <v>216</v>
      </c>
      <c r="D393" s="608">
        <v>880</v>
      </c>
      <c r="E393" s="702"/>
      <c r="F393" s="609">
        <f t="shared" si="2"/>
        <v>0</v>
      </c>
    </row>
    <row r="394" spans="1:6" s="610" customFormat="1">
      <c r="A394" s="201"/>
      <c r="B394" s="202"/>
      <c r="C394" s="607"/>
      <c r="D394" s="608"/>
      <c r="E394" s="702"/>
      <c r="F394" s="609"/>
    </row>
    <row r="395" spans="1:6" s="552" customFormat="1" ht="24">
      <c r="A395" s="201">
        <v>12</v>
      </c>
      <c r="B395" s="202" t="s">
        <v>640</v>
      </c>
      <c r="C395" s="607" t="s">
        <v>23</v>
      </c>
      <c r="D395" s="608">
        <v>4</v>
      </c>
      <c r="E395" s="702"/>
      <c r="F395" s="609">
        <f t="shared" si="2"/>
        <v>0</v>
      </c>
    </row>
    <row r="396" spans="1:6" s="552" customFormat="1">
      <c r="A396" s="201"/>
      <c r="B396" s="202"/>
      <c r="C396" s="607"/>
      <c r="D396" s="608"/>
      <c r="E396" s="702"/>
      <c r="F396" s="609"/>
    </row>
    <row r="397" spans="1:6" s="552" customFormat="1" ht="24">
      <c r="A397" s="201">
        <v>13</v>
      </c>
      <c r="B397" s="202" t="s">
        <v>641</v>
      </c>
      <c r="C397" s="607" t="s">
        <v>23</v>
      </c>
      <c r="D397" s="608">
        <v>1</v>
      </c>
      <c r="E397" s="702"/>
      <c r="F397" s="609">
        <f t="shared" si="2"/>
        <v>0</v>
      </c>
    </row>
    <row r="398" spans="1:6" s="552" customFormat="1">
      <c r="A398" s="201"/>
      <c r="B398" s="202"/>
      <c r="C398" s="607"/>
      <c r="D398" s="608"/>
      <c r="E398" s="702"/>
      <c r="F398" s="609"/>
    </row>
    <row r="399" spans="1:6" s="552" customFormat="1">
      <c r="A399" s="201">
        <v>14</v>
      </c>
      <c r="B399" s="202" t="s">
        <v>642</v>
      </c>
      <c r="C399" s="607" t="s">
        <v>216</v>
      </c>
      <c r="D399" s="608">
        <v>30</v>
      </c>
      <c r="E399" s="702"/>
      <c r="F399" s="609">
        <f t="shared" si="2"/>
        <v>0</v>
      </c>
    </row>
    <row r="400" spans="1:6" s="552" customFormat="1">
      <c r="A400" s="201"/>
      <c r="B400" s="202"/>
      <c r="C400" s="607"/>
      <c r="D400" s="608"/>
      <c r="E400" s="702"/>
      <c r="F400" s="609"/>
    </row>
    <row r="401" spans="1:6" s="552" customFormat="1">
      <c r="A401" s="201">
        <v>15</v>
      </c>
      <c r="B401" s="202" t="s">
        <v>643</v>
      </c>
      <c r="C401" s="607" t="s">
        <v>216</v>
      </c>
      <c r="D401" s="608">
        <v>150</v>
      </c>
      <c r="E401" s="702"/>
      <c r="F401" s="609">
        <f t="shared" si="2"/>
        <v>0</v>
      </c>
    </row>
    <row r="402" spans="1:6" s="552" customFormat="1">
      <c r="A402" s="201"/>
      <c r="B402" s="202"/>
      <c r="C402" s="607"/>
      <c r="D402" s="608"/>
      <c r="E402" s="702"/>
      <c r="F402" s="609"/>
    </row>
    <row r="403" spans="1:6" s="552" customFormat="1">
      <c r="A403" s="201">
        <v>16</v>
      </c>
      <c r="B403" s="202" t="s">
        <v>644</v>
      </c>
      <c r="C403" s="607" t="s">
        <v>216</v>
      </c>
      <c r="D403" s="608">
        <v>220</v>
      </c>
      <c r="E403" s="702"/>
      <c r="F403" s="609">
        <f t="shared" si="2"/>
        <v>0</v>
      </c>
    </row>
    <row r="404" spans="1:6" s="552" customFormat="1">
      <c r="A404" s="201"/>
      <c r="B404" s="202"/>
      <c r="C404" s="607"/>
      <c r="D404" s="608"/>
      <c r="E404" s="702"/>
      <c r="F404" s="609"/>
    </row>
    <row r="405" spans="1:6" s="552" customFormat="1">
      <c r="A405" s="201">
        <v>17</v>
      </c>
      <c r="B405" s="202" t="s">
        <v>645</v>
      </c>
      <c r="C405" s="607" t="s">
        <v>216</v>
      </c>
      <c r="D405" s="608">
        <v>50</v>
      </c>
      <c r="E405" s="702"/>
      <c r="F405" s="609">
        <f t="shared" si="2"/>
        <v>0</v>
      </c>
    </row>
    <row r="406" spans="1:6" s="552" customFormat="1">
      <c r="A406" s="201"/>
      <c r="B406" s="202"/>
      <c r="C406" s="607"/>
      <c r="D406" s="608"/>
      <c r="E406" s="702"/>
      <c r="F406" s="609"/>
    </row>
    <row r="407" spans="1:6" s="552" customFormat="1">
      <c r="A407" s="201">
        <v>18</v>
      </c>
      <c r="B407" s="202" t="s">
        <v>646</v>
      </c>
      <c r="C407" s="607" t="s">
        <v>216</v>
      </c>
      <c r="D407" s="608">
        <v>50</v>
      </c>
      <c r="E407" s="702"/>
      <c r="F407" s="609">
        <f t="shared" si="2"/>
        <v>0</v>
      </c>
    </row>
    <row r="408" spans="1:6" s="552" customFormat="1">
      <c r="A408" s="201"/>
      <c r="B408" s="202"/>
      <c r="C408" s="607"/>
      <c r="D408" s="608"/>
      <c r="E408" s="702"/>
      <c r="F408" s="609"/>
    </row>
    <row r="409" spans="1:6" s="552" customFormat="1">
      <c r="A409" s="201">
        <v>19</v>
      </c>
      <c r="B409" s="202" t="s">
        <v>647</v>
      </c>
      <c r="C409" s="607" t="s">
        <v>216</v>
      </c>
      <c r="D409" s="608">
        <v>80</v>
      </c>
      <c r="E409" s="702"/>
      <c r="F409" s="609">
        <f t="shared" si="2"/>
        <v>0</v>
      </c>
    </row>
    <row r="410" spans="1:6" s="552" customFormat="1">
      <c r="A410" s="201"/>
      <c r="B410" s="202"/>
      <c r="C410" s="607"/>
      <c r="D410" s="608"/>
      <c r="E410" s="702"/>
      <c r="F410" s="609"/>
    </row>
    <row r="411" spans="1:6" s="552" customFormat="1">
      <c r="A411" s="201">
        <v>20</v>
      </c>
      <c r="B411" s="202" t="s">
        <v>648</v>
      </c>
      <c r="C411" s="607" t="s">
        <v>216</v>
      </c>
      <c r="D411" s="608">
        <v>40</v>
      </c>
      <c r="E411" s="702"/>
      <c r="F411" s="609">
        <f t="shared" si="2"/>
        <v>0</v>
      </c>
    </row>
    <row r="412" spans="1:6" s="552" customFormat="1">
      <c r="A412" s="201"/>
      <c r="B412" s="202"/>
      <c r="C412" s="607"/>
      <c r="D412" s="608"/>
      <c r="E412" s="702"/>
      <c r="F412" s="609"/>
    </row>
    <row r="413" spans="1:6" s="552" customFormat="1">
      <c r="A413" s="201">
        <v>21</v>
      </c>
      <c r="B413" s="202" t="s">
        <v>649</v>
      </c>
      <c r="C413" s="607" t="s">
        <v>23</v>
      </c>
      <c r="D413" s="608">
        <v>5</v>
      </c>
      <c r="E413" s="702"/>
      <c r="F413" s="609">
        <f t="shared" si="2"/>
        <v>0</v>
      </c>
    </row>
    <row r="414" spans="1:6" s="552" customFormat="1">
      <c r="A414" s="201"/>
      <c r="B414" s="202"/>
      <c r="C414" s="607"/>
      <c r="D414" s="608"/>
      <c r="E414" s="702"/>
      <c r="F414" s="609"/>
    </row>
    <row r="415" spans="1:6" s="552" customFormat="1" ht="36">
      <c r="A415" s="201">
        <v>22</v>
      </c>
      <c r="B415" s="202" t="s">
        <v>650</v>
      </c>
      <c r="C415" s="607" t="s">
        <v>23</v>
      </c>
      <c r="D415" s="608">
        <v>6</v>
      </c>
      <c r="E415" s="702"/>
      <c r="F415" s="609">
        <f t="shared" si="2"/>
        <v>0</v>
      </c>
    </row>
    <row r="416" spans="1:6" s="552" customFormat="1">
      <c r="A416" s="201"/>
      <c r="B416" s="202"/>
      <c r="C416" s="607"/>
      <c r="D416" s="608"/>
      <c r="E416" s="702"/>
      <c r="F416" s="609"/>
    </row>
    <row r="417" spans="1:6" s="552" customFormat="1" ht="24">
      <c r="A417" s="201">
        <v>23</v>
      </c>
      <c r="B417" s="202" t="s">
        <v>651</v>
      </c>
      <c r="C417" s="607" t="s">
        <v>23</v>
      </c>
      <c r="D417" s="608">
        <v>3</v>
      </c>
      <c r="E417" s="702"/>
      <c r="F417" s="609">
        <f t="shared" si="2"/>
        <v>0</v>
      </c>
    </row>
    <row r="418" spans="1:6" s="552" customFormat="1">
      <c r="A418" s="201"/>
      <c r="B418" s="203"/>
      <c r="C418" s="607"/>
      <c r="D418" s="608"/>
      <c r="E418" s="702"/>
      <c r="F418" s="609"/>
    </row>
    <row r="419" spans="1:6" s="552" customFormat="1" ht="51">
      <c r="A419" s="201">
        <v>24</v>
      </c>
      <c r="B419" s="203" t="s">
        <v>652</v>
      </c>
      <c r="C419" s="607" t="s">
        <v>83</v>
      </c>
      <c r="D419" s="608">
        <v>1</v>
      </c>
      <c r="E419" s="702"/>
      <c r="F419" s="609">
        <f>D419*E419</f>
        <v>0</v>
      </c>
    </row>
    <row r="420" spans="1:6" s="552" customFormat="1">
      <c r="A420" s="201"/>
      <c r="B420" s="203"/>
      <c r="C420" s="607"/>
      <c r="D420" s="608"/>
      <c r="E420" s="702"/>
      <c r="F420" s="609"/>
    </row>
    <row r="421" spans="1:6" s="552" customFormat="1" ht="63.75">
      <c r="A421" s="201">
        <v>25</v>
      </c>
      <c r="B421" s="203" t="s">
        <v>653</v>
      </c>
      <c r="C421" s="607" t="s">
        <v>83</v>
      </c>
      <c r="D421" s="608">
        <v>1</v>
      </c>
      <c r="E421" s="702"/>
      <c r="F421" s="609">
        <f>D421*E421</f>
        <v>0</v>
      </c>
    </row>
    <row r="422" spans="1:6" s="552" customFormat="1">
      <c r="A422" s="201"/>
      <c r="B422" s="203"/>
      <c r="C422" s="607"/>
      <c r="D422" s="608"/>
      <c r="E422" s="702"/>
      <c r="F422" s="609"/>
    </row>
    <row r="423" spans="1:6" s="552" customFormat="1" ht="38.25">
      <c r="A423" s="201">
        <v>26</v>
      </c>
      <c r="B423" s="203" t="s">
        <v>654</v>
      </c>
      <c r="C423" s="607" t="s">
        <v>83</v>
      </c>
      <c r="D423" s="608">
        <v>1</v>
      </c>
      <c r="E423" s="702"/>
      <c r="F423" s="609">
        <f>D423*E423</f>
        <v>0</v>
      </c>
    </row>
    <row r="424" spans="1:6" s="552" customFormat="1">
      <c r="A424" s="201"/>
      <c r="B424" s="203"/>
      <c r="C424" s="607"/>
      <c r="D424" s="608"/>
      <c r="E424" s="609"/>
      <c r="F424" s="609"/>
    </row>
    <row r="425" spans="1:6" s="552" customFormat="1">
      <c r="A425" s="201"/>
      <c r="B425" s="203"/>
      <c r="C425" s="607"/>
      <c r="D425" s="608"/>
      <c r="E425" s="609"/>
      <c r="F425" s="609"/>
    </row>
    <row r="426" spans="1:6" s="552" customFormat="1">
      <c r="A426" s="201">
        <v>27</v>
      </c>
      <c r="B426" s="203" t="s">
        <v>655</v>
      </c>
      <c r="C426" s="607" t="s">
        <v>83</v>
      </c>
      <c r="D426" s="608">
        <v>1</v>
      </c>
      <c r="E426" s="702"/>
      <c r="F426" s="609">
        <f>D426*E426</f>
        <v>0</v>
      </c>
    </row>
    <row r="427" spans="1:6" s="552" customFormat="1">
      <c r="A427" s="201"/>
      <c r="B427" s="203"/>
      <c r="C427" s="607"/>
      <c r="D427" s="611"/>
      <c r="E427" s="702"/>
      <c r="F427" s="609"/>
    </row>
    <row r="428" spans="1:6" s="552" customFormat="1" ht="63.75">
      <c r="A428" s="201">
        <v>28</v>
      </c>
      <c r="B428" s="203" t="s">
        <v>656</v>
      </c>
      <c r="C428" s="607" t="s">
        <v>83</v>
      </c>
      <c r="D428" s="608">
        <v>1</v>
      </c>
      <c r="E428" s="702"/>
      <c r="F428" s="609">
        <f>D428*E428</f>
        <v>0</v>
      </c>
    </row>
    <row r="429" spans="1:6">
      <c r="A429" s="580"/>
      <c r="B429" s="165" t="s">
        <v>415</v>
      </c>
      <c r="C429" s="554"/>
      <c r="D429" s="555"/>
      <c r="E429" s="551"/>
      <c r="F429" s="553"/>
    </row>
    <row r="430" spans="1:6">
      <c r="A430" s="575" t="str">
        <f>A371</f>
        <v>2.8</v>
      </c>
      <c r="B430" s="576" t="str">
        <f>B371</f>
        <v>VAROVANJE CARINSKE OGRAJE</v>
      </c>
      <c r="C430" s="533"/>
      <c r="D430" s="534"/>
      <c r="E430" s="535"/>
      <c r="F430" s="539">
        <f>SUM(F372:F429)</f>
        <v>0</v>
      </c>
    </row>
    <row r="431" spans="1:6">
      <c r="A431" s="548"/>
      <c r="B431" s="198"/>
      <c r="C431" s="533"/>
      <c r="D431" s="534"/>
      <c r="E431" s="535"/>
      <c r="F431" s="539"/>
    </row>
    <row r="432" spans="1:6">
      <c r="A432" s="566"/>
      <c r="B432" s="155"/>
      <c r="C432" s="170"/>
    </row>
    <row r="433" spans="1:68">
      <c r="A433" s="205" t="s">
        <v>161</v>
      </c>
      <c r="B433" s="151" t="s">
        <v>657</v>
      </c>
      <c r="C433" s="533"/>
      <c r="D433" s="538"/>
      <c r="E433" s="535"/>
      <c r="F433" s="539"/>
    </row>
    <row r="434" spans="1:68">
      <c r="A434" s="205"/>
      <c r="B434" s="151"/>
      <c r="C434" s="533"/>
      <c r="D434" s="538"/>
      <c r="E434" s="535"/>
      <c r="F434" s="539"/>
    </row>
    <row r="435" spans="1:68" ht="38.25">
      <c r="A435" s="205"/>
      <c r="B435" s="151" t="s">
        <v>658</v>
      </c>
      <c r="C435" s="533"/>
      <c r="D435" s="538"/>
      <c r="E435" s="535"/>
      <c r="F435" s="539"/>
    </row>
    <row r="436" spans="1:68">
      <c r="A436" s="205"/>
      <c r="B436" s="151"/>
      <c r="C436" s="533"/>
      <c r="D436" s="538"/>
      <c r="E436" s="535"/>
      <c r="F436" s="539"/>
    </row>
    <row r="437" spans="1:68" s="567" customFormat="1" ht="25.5">
      <c r="A437" s="169">
        <v>1</v>
      </c>
      <c r="B437" s="152" t="s">
        <v>499</v>
      </c>
      <c r="C437" s="152"/>
      <c r="D437" s="515"/>
      <c r="E437" s="171"/>
      <c r="F437" s="171"/>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2"/>
      <c r="AL437" s="152"/>
      <c r="AM437" s="152"/>
      <c r="AN437" s="152"/>
      <c r="AO437" s="152"/>
      <c r="AP437" s="152"/>
      <c r="AQ437" s="152"/>
      <c r="AR437" s="152"/>
      <c r="AS437" s="152"/>
      <c r="AT437" s="152"/>
      <c r="AU437" s="152"/>
      <c r="AV437" s="152"/>
      <c r="AW437" s="152"/>
      <c r="AX437" s="152"/>
      <c r="AY437" s="152"/>
      <c r="AZ437" s="152"/>
      <c r="BA437" s="152"/>
      <c r="BB437" s="152"/>
      <c r="BC437" s="152"/>
      <c r="BD437" s="152"/>
      <c r="BE437" s="152"/>
      <c r="BF437" s="152"/>
      <c r="BG437" s="152"/>
      <c r="BH437" s="152"/>
      <c r="BI437" s="152"/>
      <c r="BJ437" s="152"/>
      <c r="BK437" s="152"/>
      <c r="BL437" s="152"/>
      <c r="BM437" s="152"/>
      <c r="BN437" s="152"/>
      <c r="BO437" s="152"/>
      <c r="BP437" s="152"/>
    </row>
    <row r="438" spans="1:68">
      <c r="A438" s="566"/>
      <c r="B438" s="152" t="s">
        <v>500</v>
      </c>
      <c r="C438" s="170" t="s">
        <v>216</v>
      </c>
      <c r="D438" s="515">
        <v>720</v>
      </c>
      <c r="E438" s="696"/>
      <c r="F438" s="541">
        <f>D438*E438</f>
        <v>0</v>
      </c>
    </row>
    <row r="439" spans="1:68">
      <c r="A439" s="566"/>
      <c r="C439" s="170"/>
      <c r="E439" s="696"/>
      <c r="F439" s="541"/>
    </row>
    <row r="440" spans="1:68" s="567" customFormat="1" ht="38.25">
      <c r="A440" s="172" t="s">
        <v>220</v>
      </c>
      <c r="B440" s="173" t="s">
        <v>503</v>
      </c>
      <c r="C440" s="174" t="s">
        <v>216</v>
      </c>
      <c r="D440" s="174">
        <v>720</v>
      </c>
      <c r="E440" s="175"/>
      <c r="F440" s="541">
        <f>D440*E440</f>
        <v>0</v>
      </c>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c r="AY440" s="170"/>
      <c r="AZ440" s="170"/>
      <c r="BA440" s="170"/>
      <c r="BB440" s="170"/>
      <c r="BC440" s="170"/>
      <c r="BD440" s="170"/>
      <c r="BE440" s="170"/>
      <c r="BF440" s="170"/>
      <c r="BG440" s="170"/>
      <c r="BH440" s="170"/>
      <c r="BI440" s="170"/>
      <c r="BJ440" s="170"/>
      <c r="BK440" s="170"/>
      <c r="BL440" s="170"/>
      <c r="BM440" s="170"/>
      <c r="BN440" s="170"/>
      <c r="BO440" s="170"/>
      <c r="BP440" s="170"/>
    </row>
    <row r="441" spans="1:68" s="567" customFormat="1">
      <c r="A441" s="172"/>
      <c r="B441" s="173"/>
      <c r="C441" s="174"/>
      <c r="D441" s="174"/>
      <c r="E441" s="175"/>
      <c r="F441" s="541"/>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c r="AY441" s="170"/>
      <c r="AZ441" s="170"/>
      <c r="BA441" s="170"/>
      <c r="BB441" s="170"/>
      <c r="BC441" s="170"/>
      <c r="BD441" s="170"/>
      <c r="BE441" s="170"/>
      <c r="BF441" s="170"/>
      <c r="BG441" s="170"/>
      <c r="BH441" s="170"/>
      <c r="BI441" s="170"/>
      <c r="BJ441" s="170"/>
      <c r="BK441" s="170"/>
      <c r="BL441" s="170"/>
      <c r="BM441" s="170"/>
      <c r="BN441" s="170"/>
      <c r="BO441" s="170"/>
      <c r="BP441" s="170"/>
    </row>
    <row r="442" spans="1:68" s="188" customFormat="1" ht="255">
      <c r="A442" s="196">
        <v>3</v>
      </c>
      <c r="B442" s="153" t="s">
        <v>659</v>
      </c>
      <c r="C442" s="188" t="s">
        <v>83</v>
      </c>
      <c r="D442" s="517">
        <v>1</v>
      </c>
      <c r="E442" s="698"/>
      <c r="F442" s="197">
        <f>D442*E442</f>
        <v>0</v>
      </c>
    </row>
    <row r="443" spans="1:68" s="188" customFormat="1">
      <c r="A443" s="196"/>
      <c r="B443" s="153"/>
      <c r="D443" s="517"/>
      <c r="E443" s="197"/>
      <c r="F443" s="197"/>
    </row>
    <row r="444" spans="1:68" s="188" customFormat="1" ht="165.75">
      <c r="A444" s="196">
        <v>4</v>
      </c>
      <c r="B444" s="153" t="s">
        <v>526</v>
      </c>
      <c r="C444" s="188" t="s">
        <v>23</v>
      </c>
      <c r="D444" s="517">
        <v>1</v>
      </c>
      <c r="E444" s="698"/>
      <c r="F444" s="197">
        <f>D444*E444</f>
        <v>0</v>
      </c>
    </row>
    <row r="445" spans="1:68" s="188" customFormat="1">
      <c r="A445" s="196"/>
      <c r="B445" s="153"/>
      <c r="D445" s="517"/>
      <c r="E445" s="197"/>
      <c r="F445" s="197"/>
    </row>
    <row r="446" spans="1:68" s="567" customFormat="1" ht="25.5">
      <c r="A446" s="187">
        <v>5</v>
      </c>
      <c r="B446" s="181" t="s">
        <v>527</v>
      </c>
      <c r="C446" s="572"/>
      <c r="D446" s="174"/>
      <c r="E446" s="574"/>
      <c r="F446" s="541"/>
    </row>
    <row r="447" spans="1:68" s="567" customFormat="1">
      <c r="A447" s="187"/>
      <c r="B447" s="189" t="s">
        <v>528</v>
      </c>
      <c r="C447" s="572"/>
      <c r="D447" s="174"/>
      <c r="E447" s="574"/>
      <c r="F447" s="628"/>
    </row>
    <row r="448" spans="1:68" s="567" customFormat="1">
      <c r="A448" s="187"/>
      <c r="B448" s="189" t="s">
        <v>529</v>
      </c>
      <c r="C448" s="572"/>
      <c r="D448" s="174"/>
      <c r="E448" s="574"/>
      <c r="F448" s="628"/>
    </row>
    <row r="449" spans="1:8" s="567" customFormat="1" ht="25.5">
      <c r="A449" s="187"/>
      <c r="B449" s="189" t="s">
        <v>530</v>
      </c>
      <c r="C449" s="572"/>
      <c r="D449" s="174"/>
      <c r="E449" s="574"/>
      <c r="F449" s="628"/>
    </row>
    <row r="450" spans="1:8" s="567" customFormat="1" ht="25.5">
      <c r="A450" s="187"/>
      <c r="B450" s="189" t="s">
        <v>531</v>
      </c>
      <c r="C450" s="572"/>
      <c r="D450" s="174"/>
      <c r="E450" s="574"/>
      <c r="F450" s="628"/>
    </row>
    <row r="451" spans="1:8" s="567" customFormat="1">
      <c r="A451" s="187"/>
      <c r="B451" s="189" t="s">
        <v>532</v>
      </c>
      <c r="C451" s="572"/>
      <c r="D451" s="174"/>
      <c r="E451" s="574"/>
      <c r="F451" s="628"/>
    </row>
    <row r="452" spans="1:8" s="567" customFormat="1">
      <c r="A452" s="187"/>
      <c r="B452" s="189" t="s">
        <v>533</v>
      </c>
      <c r="C452" s="572"/>
      <c r="D452" s="174"/>
      <c r="E452" s="574"/>
      <c r="F452" s="628"/>
    </row>
    <row r="453" spans="1:8" s="567" customFormat="1">
      <c r="A453" s="187"/>
      <c r="B453" s="189" t="s">
        <v>534</v>
      </c>
      <c r="C453" s="572"/>
      <c r="D453" s="174"/>
      <c r="E453" s="574"/>
      <c r="F453" s="628"/>
    </row>
    <row r="454" spans="1:8" s="567" customFormat="1" ht="38.25">
      <c r="A454" s="187"/>
      <c r="B454" s="189" t="s">
        <v>535</v>
      </c>
      <c r="C454" s="572"/>
      <c r="D454" s="174"/>
      <c r="E454" s="574"/>
      <c r="F454" s="628"/>
    </row>
    <row r="455" spans="1:8" s="567" customFormat="1">
      <c r="A455" s="187"/>
      <c r="B455" s="189" t="s">
        <v>536</v>
      </c>
      <c r="C455" s="572"/>
      <c r="D455" s="174"/>
      <c r="E455" s="574"/>
      <c r="F455" s="628"/>
    </row>
    <row r="456" spans="1:8" s="567" customFormat="1">
      <c r="A456" s="187"/>
      <c r="B456" s="189" t="s">
        <v>537</v>
      </c>
      <c r="C456" s="572"/>
      <c r="D456" s="174"/>
      <c r="E456" s="574"/>
      <c r="F456" s="628"/>
    </row>
    <row r="457" spans="1:8" s="567" customFormat="1">
      <c r="A457" s="187"/>
      <c r="B457" s="189" t="s">
        <v>538</v>
      </c>
      <c r="C457" s="572"/>
      <c r="D457" s="174"/>
      <c r="E457" s="574"/>
      <c r="F457" s="628"/>
    </row>
    <row r="458" spans="1:8" s="567" customFormat="1">
      <c r="A458" s="187"/>
      <c r="B458" s="189" t="s">
        <v>539</v>
      </c>
      <c r="C458" s="572"/>
      <c r="D458" s="174"/>
      <c r="E458" s="574"/>
      <c r="F458" s="628"/>
    </row>
    <row r="459" spans="1:8" s="567" customFormat="1">
      <c r="A459" s="187"/>
      <c r="B459" s="190" t="s">
        <v>540</v>
      </c>
      <c r="C459" s="612"/>
      <c r="D459" s="613"/>
      <c r="E459" s="574"/>
      <c r="F459" s="628"/>
    </row>
    <row r="460" spans="1:8" s="567" customFormat="1">
      <c r="A460" s="187"/>
      <c r="B460" s="181"/>
      <c r="C460" s="572" t="s">
        <v>23</v>
      </c>
      <c r="D460" s="174">
        <v>12</v>
      </c>
      <c r="E460" s="699"/>
      <c r="F460" s="541">
        <f>D460*E460</f>
        <v>0</v>
      </c>
    </row>
    <row r="461" spans="1:8" s="188" customFormat="1">
      <c r="A461" s="196"/>
      <c r="B461" s="153"/>
      <c r="D461" s="517"/>
      <c r="E461" s="197"/>
      <c r="F461" s="197"/>
    </row>
    <row r="462" spans="1:8" s="188" customFormat="1" ht="25.5">
      <c r="A462" s="196">
        <v>6</v>
      </c>
      <c r="B462" s="153" t="s">
        <v>543</v>
      </c>
      <c r="C462" s="188" t="s">
        <v>23</v>
      </c>
      <c r="D462" s="517">
        <v>12</v>
      </c>
      <c r="E462" s="698"/>
      <c r="F462" s="197">
        <f>D462*E462</f>
        <v>0</v>
      </c>
    </row>
    <row r="463" spans="1:8" s="188" customFormat="1">
      <c r="A463" s="196"/>
      <c r="B463" s="153"/>
      <c r="D463" s="517"/>
      <c r="E463" s="698"/>
      <c r="F463" s="197"/>
    </row>
    <row r="464" spans="1:8" s="188" customFormat="1">
      <c r="A464" s="196">
        <v>7</v>
      </c>
      <c r="B464" s="153" t="s">
        <v>544</v>
      </c>
      <c r="C464" s="188" t="s">
        <v>23</v>
      </c>
      <c r="D464" s="517">
        <v>12</v>
      </c>
      <c r="E464" s="698"/>
      <c r="F464" s="197">
        <f>D464*E464</f>
        <v>0</v>
      </c>
      <c r="H464" s="589"/>
    </row>
    <row r="465" spans="1:6" s="188" customFormat="1">
      <c r="A465" s="196"/>
      <c r="B465" s="153"/>
      <c r="D465" s="517"/>
      <c r="E465" s="698"/>
      <c r="F465" s="197"/>
    </row>
    <row r="466" spans="1:6" s="188" customFormat="1" ht="25.5">
      <c r="A466" s="196">
        <v>8</v>
      </c>
      <c r="B466" s="153" t="s">
        <v>545</v>
      </c>
      <c r="C466" s="188" t="s">
        <v>23</v>
      </c>
      <c r="D466" s="517">
        <v>12</v>
      </c>
      <c r="E466" s="698"/>
      <c r="F466" s="197">
        <f>D466*E466</f>
        <v>0</v>
      </c>
    </row>
    <row r="467" spans="1:6" s="188" customFormat="1">
      <c r="A467" s="196"/>
      <c r="B467" s="153"/>
      <c r="D467" s="517"/>
      <c r="E467" s="698"/>
      <c r="F467" s="197"/>
    </row>
    <row r="468" spans="1:6" s="188" customFormat="1">
      <c r="A468" s="196">
        <v>9</v>
      </c>
      <c r="B468" s="153" t="s">
        <v>547</v>
      </c>
      <c r="C468" s="188" t="s">
        <v>23</v>
      </c>
      <c r="D468" s="517">
        <v>3</v>
      </c>
      <c r="E468" s="698"/>
      <c r="F468" s="197">
        <f>D468*E468</f>
        <v>0</v>
      </c>
    </row>
    <row r="469" spans="1:6" s="188" customFormat="1">
      <c r="A469" s="196"/>
      <c r="B469" s="153"/>
      <c r="D469" s="517"/>
      <c r="E469" s="698"/>
      <c r="F469" s="197"/>
    </row>
    <row r="470" spans="1:6" s="188" customFormat="1" ht="25.5">
      <c r="A470" s="196">
        <v>10</v>
      </c>
      <c r="B470" s="153" t="s">
        <v>548</v>
      </c>
      <c r="C470" s="188" t="s">
        <v>23</v>
      </c>
      <c r="D470" s="517">
        <v>1</v>
      </c>
      <c r="E470" s="698"/>
      <c r="F470" s="197">
        <f>D470*E470</f>
        <v>0</v>
      </c>
    </row>
    <row r="471" spans="1:6" s="188" customFormat="1">
      <c r="A471" s="196"/>
      <c r="B471" s="153"/>
      <c r="D471" s="517"/>
      <c r="E471" s="698"/>
      <c r="F471" s="197"/>
    </row>
    <row r="472" spans="1:6" s="188" customFormat="1" ht="38.25">
      <c r="A472" s="196">
        <v>11</v>
      </c>
      <c r="B472" s="153" t="s">
        <v>660</v>
      </c>
      <c r="C472" s="188" t="s">
        <v>83</v>
      </c>
      <c r="D472" s="517">
        <v>1</v>
      </c>
      <c r="E472" s="698"/>
      <c r="F472" s="197">
        <f>D472*E472</f>
        <v>0</v>
      </c>
    </row>
    <row r="473" spans="1:6" s="188" customFormat="1">
      <c r="A473" s="196"/>
      <c r="B473" s="153"/>
      <c r="D473" s="517"/>
      <c r="E473" s="698"/>
      <c r="F473" s="197"/>
    </row>
    <row r="474" spans="1:6" s="188" customFormat="1" ht="38.25">
      <c r="A474" s="196">
        <v>12</v>
      </c>
      <c r="B474" s="153" t="s">
        <v>550</v>
      </c>
      <c r="C474" s="188" t="s">
        <v>83</v>
      </c>
      <c r="D474" s="517">
        <v>1</v>
      </c>
      <c r="E474" s="698"/>
      <c r="F474" s="197">
        <f>D474*E474</f>
        <v>0</v>
      </c>
    </row>
    <row r="475" spans="1:6" s="188" customFormat="1">
      <c r="A475" s="196"/>
      <c r="B475" s="153"/>
      <c r="D475" s="517"/>
      <c r="E475" s="698"/>
      <c r="F475" s="197"/>
    </row>
    <row r="476" spans="1:6" s="188" customFormat="1">
      <c r="A476" s="196">
        <v>13</v>
      </c>
      <c r="B476" s="153" t="s">
        <v>551</v>
      </c>
      <c r="C476" s="188" t="s">
        <v>83</v>
      </c>
      <c r="D476" s="517">
        <v>1</v>
      </c>
      <c r="E476" s="698"/>
      <c r="F476" s="197">
        <f>D476*E476</f>
        <v>0</v>
      </c>
    </row>
    <row r="477" spans="1:6" s="188" customFormat="1">
      <c r="A477" s="196"/>
      <c r="B477" s="153"/>
      <c r="D477" s="517"/>
      <c r="E477" s="698"/>
      <c r="F477" s="197"/>
    </row>
    <row r="478" spans="1:6" s="188" customFormat="1">
      <c r="A478" s="196">
        <v>14</v>
      </c>
      <c r="B478" s="153" t="s">
        <v>661</v>
      </c>
      <c r="C478" s="188" t="s">
        <v>83</v>
      </c>
      <c r="D478" s="517">
        <v>1</v>
      </c>
      <c r="E478" s="698"/>
      <c r="F478" s="197">
        <f>D478*E478</f>
        <v>0</v>
      </c>
    </row>
    <row r="479" spans="1:6" s="188" customFormat="1">
      <c r="A479" s="196"/>
      <c r="B479" s="153"/>
      <c r="D479" s="517"/>
      <c r="E479" s="698"/>
      <c r="F479" s="197"/>
    </row>
    <row r="480" spans="1:6" s="188" customFormat="1">
      <c r="A480" s="196">
        <v>15</v>
      </c>
      <c r="B480" s="153" t="s">
        <v>552</v>
      </c>
      <c r="C480" s="188" t="s">
        <v>83</v>
      </c>
      <c r="D480" s="517">
        <v>1</v>
      </c>
      <c r="E480" s="698"/>
      <c r="F480" s="197">
        <f>D480*E480</f>
        <v>0</v>
      </c>
    </row>
    <row r="481" spans="1:6">
      <c r="C481" s="170"/>
    </row>
    <row r="482" spans="1:6">
      <c r="A482" s="575" t="str">
        <f>A433</f>
        <v>2.9</v>
      </c>
      <c r="B482" s="576" t="str">
        <f>B433</f>
        <v>VIDEO NADZOR - CARINA</v>
      </c>
      <c r="C482" s="594"/>
      <c r="D482" s="595"/>
      <c r="E482" s="596"/>
      <c r="F482" s="626">
        <f>SUM(F434:F481)</f>
        <v>0</v>
      </c>
    </row>
    <row r="483" spans="1:6">
      <c r="A483" s="523"/>
      <c r="B483" s="204"/>
      <c r="C483" s="597"/>
      <c r="D483" s="525"/>
      <c r="E483" s="598"/>
      <c r="F483" s="630"/>
    </row>
    <row r="484" spans="1:6">
      <c r="A484" s="548"/>
      <c r="B484" s="198"/>
      <c r="C484" s="533"/>
      <c r="D484" s="534"/>
      <c r="E484" s="535"/>
      <c r="F484" s="539"/>
    </row>
    <row r="485" spans="1:6" s="536" customFormat="1">
      <c r="A485" s="205"/>
      <c r="B485" s="206"/>
      <c r="C485" s="582"/>
      <c r="D485" s="538"/>
      <c r="E485" s="535"/>
      <c r="F485" s="535"/>
    </row>
    <row r="487" spans="1:6" ht="18">
      <c r="B487" s="207" t="s">
        <v>2</v>
      </c>
      <c r="E487" s="541"/>
    </row>
    <row r="488" spans="1:6" ht="18">
      <c r="B488" s="207"/>
      <c r="E488" s="541"/>
      <c r="F488" s="690"/>
    </row>
    <row r="489" spans="1:6">
      <c r="E489" s="541"/>
      <c r="F489" s="690"/>
    </row>
    <row r="490" spans="1:6">
      <c r="A490" s="614" t="str">
        <f>A158</f>
        <v>2.1</v>
      </c>
      <c r="B490" s="411" t="str">
        <f>B158</f>
        <v>SKUPNA OPREMA ZA VSE SISTEME</v>
      </c>
      <c r="F490" s="690">
        <f>F158</f>
        <v>0</v>
      </c>
    </row>
    <row r="491" spans="1:6" s="615" customFormat="1">
      <c r="A491" s="182" t="str">
        <f>A176</f>
        <v>2.2</v>
      </c>
      <c r="B491" s="183" t="str">
        <f>B176</f>
        <v>SISTEM ZAPORNIC IN PREPOZNAVANJE TABLIC</v>
      </c>
      <c r="D491" s="515"/>
      <c r="E491" s="154"/>
      <c r="F491" s="487">
        <f>F176</f>
        <v>0</v>
      </c>
    </row>
    <row r="492" spans="1:6" s="615" customFormat="1">
      <c r="A492" s="182" t="str">
        <f>A224</f>
        <v>2.3</v>
      </c>
      <c r="B492" s="183" t="str">
        <f>B224</f>
        <v>VIDEO NADZOR - VARNOST</v>
      </c>
      <c r="D492" s="515"/>
      <c r="E492" s="154"/>
      <c r="F492" s="254">
        <f>F224</f>
        <v>0</v>
      </c>
    </row>
    <row r="493" spans="1:6" s="615" customFormat="1">
      <c r="A493" s="182" t="str">
        <f>A233</f>
        <v>2.4</v>
      </c>
      <c r="B493" s="183" t="str">
        <f>B233</f>
        <v>INFORMACIJSKE TABLE</v>
      </c>
      <c r="D493" s="515"/>
      <c r="E493" s="154"/>
      <c r="F493" s="614">
        <f>F233</f>
        <v>0</v>
      </c>
    </row>
    <row r="494" spans="1:6" s="615" customFormat="1">
      <c r="A494" s="182" t="str">
        <f>A324</f>
        <v>2.5</v>
      </c>
      <c r="B494" s="183" t="str">
        <f>B324</f>
        <v>KONTROLA PRISTOPA</v>
      </c>
      <c r="D494" s="515"/>
      <c r="E494" s="154"/>
      <c r="F494" s="614">
        <f>F324</f>
        <v>0</v>
      </c>
    </row>
    <row r="495" spans="1:6" s="615" customFormat="1">
      <c r="A495" s="182" t="str">
        <f>A343</f>
        <v>2.6</v>
      </c>
      <c r="B495" s="183" t="str">
        <f>B343</f>
        <v>KOMUNIKACIJSKO OŽIČENJE DELOVNIH MEST</v>
      </c>
      <c r="D495" s="515"/>
      <c r="E495" s="154"/>
      <c r="F495" s="614">
        <f>F343</f>
        <v>0</v>
      </c>
    </row>
    <row r="496" spans="1:6" s="615" customFormat="1">
      <c r="A496" s="182" t="str">
        <f>A368</f>
        <v>2.7</v>
      </c>
      <c r="B496" s="183" t="str">
        <f>B368</f>
        <v>PROTIVLOMNI SISTEM</v>
      </c>
      <c r="D496" s="515"/>
      <c r="E496" s="154"/>
      <c r="F496" s="614">
        <f>F368</f>
        <v>0</v>
      </c>
    </row>
    <row r="497" spans="1:6">
      <c r="A497" s="616" t="str">
        <f>A430</f>
        <v>2.8</v>
      </c>
      <c r="B497" s="411" t="str">
        <f>B430</f>
        <v>VAROVANJE CARINSKE OGRAJE</v>
      </c>
      <c r="F497" s="154">
        <f>F430</f>
        <v>0</v>
      </c>
    </row>
    <row r="498" spans="1:6" s="615" customFormat="1">
      <c r="A498" s="182" t="str">
        <f>A482</f>
        <v>2.9</v>
      </c>
      <c r="B498" s="183" t="str">
        <f>B482</f>
        <v>VIDEO NADZOR - CARINA</v>
      </c>
      <c r="D498" s="515"/>
      <c r="E498" s="154"/>
      <c r="F498" s="614">
        <f>F482</f>
        <v>0</v>
      </c>
    </row>
    <row r="499" spans="1:6" ht="13.5" thickBot="1">
      <c r="A499" s="617"/>
      <c r="B499" s="618"/>
      <c r="C499" s="619"/>
      <c r="D499" s="620"/>
      <c r="E499" s="621"/>
      <c r="F499" s="617"/>
    </row>
    <row r="500" spans="1:6" ht="13.5" thickTop="1"/>
    <row r="501" spans="1:6">
      <c r="B501" s="421" t="s">
        <v>662</v>
      </c>
      <c r="C501" s="533"/>
      <c r="D501" s="538"/>
      <c r="E501" s="539"/>
      <c r="F501" s="539">
        <f>SUM(F490:F499)</f>
        <v>0</v>
      </c>
    </row>
    <row r="502" spans="1:6">
      <c r="B502" s="421" t="s">
        <v>1104</v>
      </c>
      <c r="C502" s="533"/>
      <c r="D502" s="534"/>
      <c r="E502" s="539"/>
      <c r="F502" s="539">
        <f>F501*0.22</f>
        <v>0</v>
      </c>
    </row>
    <row r="503" spans="1:6">
      <c r="B503" s="421" t="s">
        <v>1111</v>
      </c>
      <c r="C503" s="533"/>
      <c r="D503" s="534"/>
      <c r="E503" s="539"/>
      <c r="F503" s="539">
        <f>F501+F502</f>
        <v>0</v>
      </c>
    </row>
    <row r="504" spans="1:6">
      <c r="D504" s="516"/>
    </row>
    <row r="505" spans="1:6">
      <c r="B505" s="151" t="s">
        <v>663</v>
      </c>
      <c r="D505" s="516"/>
    </row>
    <row r="506" spans="1:6">
      <c r="B506" s="155"/>
      <c r="D506" s="516"/>
    </row>
    <row r="507" spans="1:6" ht="25.5">
      <c r="B507" s="155" t="s">
        <v>664</v>
      </c>
      <c r="D507" s="516"/>
    </row>
    <row r="512" spans="1:6" s="552" customFormat="1">
      <c r="A512" s="176"/>
      <c r="B512" s="152"/>
      <c r="C512" s="532"/>
      <c r="D512" s="515"/>
      <c r="E512" s="154"/>
      <c r="F512" s="154"/>
    </row>
  </sheetData>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M15" sqref="M15"/>
    </sheetView>
  </sheetViews>
  <sheetFormatPr defaultRowHeight="15"/>
  <cols>
    <col min="2" max="2" width="34.140625" customWidth="1"/>
    <col min="3" max="3" width="9" customWidth="1"/>
    <col min="6" max="6" width="10.140625" bestFit="1" customWidth="1"/>
    <col min="7" max="7" width="10.7109375" bestFit="1" customWidth="1"/>
  </cols>
  <sheetData>
    <row r="1" spans="1:8" ht="15.75" thickBot="1"/>
    <row r="2" spans="1:8" ht="26.25" thickBot="1">
      <c r="A2" s="283" t="s">
        <v>802</v>
      </c>
      <c r="B2" s="284" t="s">
        <v>666</v>
      </c>
      <c r="C2" s="284"/>
      <c r="D2" s="285" t="s">
        <v>405</v>
      </c>
      <c r="E2" s="286" t="s">
        <v>803</v>
      </c>
      <c r="F2" s="286" t="s">
        <v>804</v>
      </c>
      <c r="G2" s="287" t="s">
        <v>805</v>
      </c>
    </row>
    <row r="3" spans="1:8">
      <c r="A3" s="288"/>
      <c r="B3" s="289"/>
      <c r="C3" s="290"/>
      <c r="D3" s="291"/>
      <c r="E3" s="292"/>
      <c r="F3" s="293"/>
      <c r="G3" s="293"/>
    </row>
    <row r="4" spans="1:8">
      <c r="A4" s="288"/>
      <c r="B4" s="289"/>
      <c r="C4" s="290"/>
      <c r="D4" s="291"/>
      <c r="E4" s="292"/>
      <c r="F4" s="293"/>
      <c r="G4" s="293"/>
    </row>
    <row r="5" spans="1:8">
      <c r="A5" s="294"/>
      <c r="B5" s="289"/>
      <c r="C5" s="289"/>
      <c r="D5" s="295"/>
      <c r="E5" s="292"/>
      <c r="F5" s="296"/>
      <c r="G5" s="297"/>
    </row>
    <row r="6" spans="1:8">
      <c r="A6" s="315" t="s">
        <v>727</v>
      </c>
      <c r="B6" s="298" t="s">
        <v>1116</v>
      </c>
      <c r="C6" s="298"/>
      <c r="D6" s="299"/>
      <c r="E6" s="292"/>
      <c r="F6" s="300"/>
      <c r="G6" s="301"/>
    </row>
    <row r="7" spans="1:8">
      <c r="A7" s="280"/>
      <c r="B7" s="280"/>
      <c r="C7" s="302"/>
      <c r="D7" s="303"/>
      <c r="E7" s="304"/>
      <c r="F7" s="305"/>
      <c r="G7" s="305"/>
    </row>
    <row r="8" spans="1:8" ht="12.75" customHeight="1">
      <c r="A8" s="317"/>
      <c r="B8" s="318"/>
      <c r="C8" s="299"/>
      <c r="D8" s="297"/>
      <c r="E8" s="297"/>
      <c r="F8" s="300"/>
      <c r="G8" s="211"/>
    </row>
    <row r="9" spans="1:8" ht="120.75" customHeight="1">
      <c r="A9" s="397" t="s">
        <v>1091</v>
      </c>
      <c r="B9" s="398" t="s">
        <v>1123</v>
      </c>
      <c r="C9" s="399"/>
      <c r="D9" s="400" t="s">
        <v>83</v>
      </c>
      <c r="E9" s="192">
        <v>1</v>
      </c>
      <c r="F9" s="632"/>
      <c r="G9" s="231">
        <f t="shared" ref="G9" si="0">E9*F9</f>
        <v>0</v>
      </c>
    </row>
    <row r="10" spans="1:8" ht="12.75" customHeight="1">
      <c r="A10" s="311"/>
      <c r="B10" s="422" t="s">
        <v>1112</v>
      </c>
      <c r="C10" s="289"/>
      <c r="D10" s="312"/>
      <c r="E10" s="291"/>
      <c r="F10" s="313"/>
      <c r="G10" s="314">
        <f>SUM(G8:G9)</f>
        <v>0</v>
      </c>
      <c r="H10" s="148"/>
    </row>
    <row r="11" spans="1:8">
      <c r="A11" s="311"/>
      <c r="B11" s="423" t="s">
        <v>1109</v>
      </c>
      <c r="C11" s="289"/>
      <c r="D11" s="312"/>
      <c r="E11" s="291"/>
      <c r="F11" s="313"/>
      <c r="G11" s="314">
        <f>G10*0.22</f>
        <v>0</v>
      </c>
    </row>
    <row r="12" spans="1:8">
      <c r="A12" s="330"/>
      <c r="B12" s="422" t="s">
        <v>1113</v>
      </c>
      <c r="C12" s="331"/>
      <c r="D12" s="332"/>
      <c r="E12" s="333"/>
      <c r="F12" s="334"/>
      <c r="G12" s="314">
        <f>G10+G11</f>
        <v>0</v>
      </c>
    </row>
  </sheetData>
  <pageMargins left="0.70866141732283472" right="0.31496062992125984" top="0.74803149606299213" bottom="0.74803149606299213" header="0.31496062992125984" footer="0.31496062992125984"/>
  <pageSetup paperSize="9" orientation="portrait" verticalDpi="0" r:id="rId1"/>
  <headerFooter>
    <oddHeader>&amp;C&amp;KFF0000POPRAVEK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topLeftCell="A134" zoomScale="130" zoomScaleNormal="130" workbookViewId="0">
      <selection activeCell="B156" sqref="B156"/>
    </sheetView>
  </sheetViews>
  <sheetFormatPr defaultColWidth="11.5703125" defaultRowHeight="12.75"/>
  <cols>
    <col min="1" max="1" width="5.28515625" style="634" customWidth="1"/>
    <col min="2" max="2" width="45" style="240" customWidth="1"/>
    <col min="3" max="3" width="6.42578125" style="635" customWidth="1"/>
    <col min="4" max="4" width="8.140625" style="635" bestFit="1" customWidth="1"/>
    <col min="5" max="5" width="11.5703125" style="636" customWidth="1"/>
    <col min="6" max="6" width="15.140625" style="637" customWidth="1"/>
    <col min="7" max="7" width="11.140625" style="638" hidden="1" customWidth="1"/>
    <col min="8" max="8" width="5" style="638" hidden="1" customWidth="1"/>
    <col min="9" max="256" width="11.5703125" style="638"/>
    <col min="257" max="257" width="5.7109375" style="638" customWidth="1"/>
    <col min="258" max="258" width="49.28515625" style="638" customWidth="1"/>
    <col min="259" max="259" width="5.7109375" style="638" customWidth="1"/>
    <col min="260" max="260" width="8.140625" style="638" bestFit="1" customWidth="1"/>
    <col min="261" max="261" width="8.85546875" style="638" customWidth="1"/>
    <col min="262" max="262" width="11.7109375" style="638" customWidth="1"/>
    <col min="263" max="264" width="0" style="638" hidden="1" customWidth="1"/>
    <col min="265" max="512" width="11.5703125" style="638"/>
    <col min="513" max="513" width="5.7109375" style="638" customWidth="1"/>
    <col min="514" max="514" width="49.28515625" style="638" customWidth="1"/>
    <col min="515" max="515" width="5.7109375" style="638" customWidth="1"/>
    <col min="516" max="516" width="8.140625" style="638" bestFit="1" customWidth="1"/>
    <col min="517" max="517" width="8.85546875" style="638" customWidth="1"/>
    <col min="518" max="518" width="11.7109375" style="638" customWidth="1"/>
    <col min="519" max="520" width="0" style="638" hidden="1" customWidth="1"/>
    <col min="521" max="768" width="11.5703125" style="638"/>
    <col min="769" max="769" width="5.7109375" style="638" customWidth="1"/>
    <col min="770" max="770" width="49.28515625" style="638" customWidth="1"/>
    <col min="771" max="771" width="5.7109375" style="638" customWidth="1"/>
    <col min="772" max="772" width="8.140625" style="638" bestFit="1" customWidth="1"/>
    <col min="773" max="773" width="8.85546875" style="638" customWidth="1"/>
    <col min="774" max="774" width="11.7109375" style="638" customWidth="1"/>
    <col min="775" max="776" width="0" style="638" hidden="1" customWidth="1"/>
    <col min="777" max="1024" width="11.5703125" style="638"/>
    <col min="1025" max="1025" width="5.7109375" style="638" customWidth="1"/>
    <col min="1026" max="1026" width="49.28515625" style="638" customWidth="1"/>
    <col min="1027" max="1027" width="5.7109375" style="638" customWidth="1"/>
    <col min="1028" max="1028" width="8.140625" style="638" bestFit="1" customWidth="1"/>
    <col min="1029" max="1029" width="8.85546875" style="638" customWidth="1"/>
    <col min="1030" max="1030" width="11.7109375" style="638" customWidth="1"/>
    <col min="1031" max="1032" width="0" style="638" hidden="1" customWidth="1"/>
    <col min="1033" max="1280" width="11.5703125" style="638"/>
    <col min="1281" max="1281" width="5.7109375" style="638" customWidth="1"/>
    <col min="1282" max="1282" width="49.28515625" style="638" customWidth="1"/>
    <col min="1283" max="1283" width="5.7109375" style="638" customWidth="1"/>
    <col min="1284" max="1284" width="8.140625" style="638" bestFit="1" customWidth="1"/>
    <col min="1285" max="1285" width="8.85546875" style="638" customWidth="1"/>
    <col min="1286" max="1286" width="11.7109375" style="638" customWidth="1"/>
    <col min="1287" max="1288" width="0" style="638" hidden="1" customWidth="1"/>
    <col min="1289" max="1536" width="11.5703125" style="638"/>
    <col min="1537" max="1537" width="5.7109375" style="638" customWidth="1"/>
    <col min="1538" max="1538" width="49.28515625" style="638" customWidth="1"/>
    <col min="1539" max="1539" width="5.7109375" style="638" customWidth="1"/>
    <col min="1540" max="1540" width="8.140625" style="638" bestFit="1" customWidth="1"/>
    <col min="1541" max="1541" width="8.85546875" style="638" customWidth="1"/>
    <col min="1542" max="1542" width="11.7109375" style="638" customWidth="1"/>
    <col min="1543" max="1544" width="0" style="638" hidden="1" customWidth="1"/>
    <col min="1545" max="1792" width="11.5703125" style="638"/>
    <col min="1793" max="1793" width="5.7109375" style="638" customWidth="1"/>
    <col min="1794" max="1794" width="49.28515625" style="638" customWidth="1"/>
    <col min="1795" max="1795" width="5.7109375" style="638" customWidth="1"/>
    <col min="1796" max="1796" width="8.140625" style="638" bestFit="1" customWidth="1"/>
    <col min="1797" max="1797" width="8.85546875" style="638" customWidth="1"/>
    <col min="1798" max="1798" width="11.7109375" style="638" customWidth="1"/>
    <col min="1799" max="1800" width="0" style="638" hidden="1" customWidth="1"/>
    <col min="1801" max="2048" width="11.5703125" style="638"/>
    <col min="2049" max="2049" width="5.7109375" style="638" customWidth="1"/>
    <col min="2050" max="2050" width="49.28515625" style="638" customWidth="1"/>
    <col min="2051" max="2051" width="5.7109375" style="638" customWidth="1"/>
    <col min="2052" max="2052" width="8.140625" style="638" bestFit="1" customWidth="1"/>
    <col min="2053" max="2053" width="8.85546875" style="638" customWidth="1"/>
    <col min="2054" max="2054" width="11.7109375" style="638" customWidth="1"/>
    <col min="2055" max="2056" width="0" style="638" hidden="1" customWidth="1"/>
    <col min="2057" max="2304" width="11.5703125" style="638"/>
    <col min="2305" max="2305" width="5.7109375" style="638" customWidth="1"/>
    <col min="2306" max="2306" width="49.28515625" style="638" customWidth="1"/>
    <col min="2307" max="2307" width="5.7109375" style="638" customWidth="1"/>
    <col min="2308" max="2308" width="8.140625" style="638" bestFit="1" customWidth="1"/>
    <col min="2309" max="2309" width="8.85546875" style="638" customWidth="1"/>
    <col min="2310" max="2310" width="11.7109375" style="638" customWidth="1"/>
    <col min="2311" max="2312" width="0" style="638" hidden="1" customWidth="1"/>
    <col min="2313" max="2560" width="11.5703125" style="638"/>
    <col min="2561" max="2561" width="5.7109375" style="638" customWidth="1"/>
    <col min="2562" max="2562" width="49.28515625" style="638" customWidth="1"/>
    <col min="2563" max="2563" width="5.7109375" style="638" customWidth="1"/>
    <col min="2564" max="2564" width="8.140625" style="638" bestFit="1" customWidth="1"/>
    <col min="2565" max="2565" width="8.85546875" style="638" customWidth="1"/>
    <col min="2566" max="2566" width="11.7109375" style="638" customWidth="1"/>
    <col min="2567" max="2568" width="0" style="638" hidden="1" customWidth="1"/>
    <col min="2569" max="2816" width="11.5703125" style="638"/>
    <col min="2817" max="2817" width="5.7109375" style="638" customWidth="1"/>
    <col min="2818" max="2818" width="49.28515625" style="638" customWidth="1"/>
    <col min="2819" max="2819" width="5.7109375" style="638" customWidth="1"/>
    <col min="2820" max="2820" width="8.140625" style="638" bestFit="1" customWidth="1"/>
    <col min="2821" max="2821" width="8.85546875" style="638" customWidth="1"/>
    <col min="2822" max="2822" width="11.7109375" style="638" customWidth="1"/>
    <col min="2823" max="2824" width="0" style="638" hidden="1" customWidth="1"/>
    <col min="2825" max="3072" width="11.5703125" style="638"/>
    <col min="3073" max="3073" width="5.7109375" style="638" customWidth="1"/>
    <col min="3074" max="3074" width="49.28515625" style="638" customWidth="1"/>
    <col min="3075" max="3075" width="5.7109375" style="638" customWidth="1"/>
    <col min="3076" max="3076" width="8.140625" style="638" bestFit="1" customWidth="1"/>
    <col min="3077" max="3077" width="8.85546875" style="638" customWidth="1"/>
    <col min="3078" max="3078" width="11.7109375" style="638" customWidth="1"/>
    <col min="3079" max="3080" width="0" style="638" hidden="1" customWidth="1"/>
    <col min="3081" max="3328" width="11.5703125" style="638"/>
    <col min="3329" max="3329" width="5.7109375" style="638" customWidth="1"/>
    <col min="3330" max="3330" width="49.28515625" style="638" customWidth="1"/>
    <col min="3331" max="3331" width="5.7109375" style="638" customWidth="1"/>
    <col min="3332" max="3332" width="8.140625" style="638" bestFit="1" customWidth="1"/>
    <col min="3333" max="3333" width="8.85546875" style="638" customWidth="1"/>
    <col min="3334" max="3334" width="11.7109375" style="638" customWidth="1"/>
    <col min="3335" max="3336" width="0" style="638" hidden="1" customWidth="1"/>
    <col min="3337" max="3584" width="11.5703125" style="638"/>
    <col min="3585" max="3585" width="5.7109375" style="638" customWidth="1"/>
    <col min="3586" max="3586" width="49.28515625" style="638" customWidth="1"/>
    <col min="3587" max="3587" width="5.7109375" style="638" customWidth="1"/>
    <col min="3588" max="3588" width="8.140625" style="638" bestFit="1" customWidth="1"/>
    <col min="3589" max="3589" width="8.85546875" style="638" customWidth="1"/>
    <col min="3590" max="3590" width="11.7109375" style="638" customWidth="1"/>
    <col min="3591" max="3592" width="0" style="638" hidden="1" customWidth="1"/>
    <col min="3593" max="3840" width="11.5703125" style="638"/>
    <col min="3841" max="3841" width="5.7109375" style="638" customWidth="1"/>
    <col min="3842" max="3842" width="49.28515625" style="638" customWidth="1"/>
    <col min="3843" max="3843" width="5.7109375" style="638" customWidth="1"/>
    <col min="3844" max="3844" width="8.140625" style="638" bestFit="1" customWidth="1"/>
    <col min="3845" max="3845" width="8.85546875" style="638" customWidth="1"/>
    <col min="3846" max="3846" width="11.7109375" style="638" customWidth="1"/>
    <col min="3847" max="3848" width="0" style="638" hidden="1" customWidth="1"/>
    <col min="3849" max="4096" width="11.5703125" style="638"/>
    <col min="4097" max="4097" width="5.7109375" style="638" customWidth="1"/>
    <col min="4098" max="4098" width="49.28515625" style="638" customWidth="1"/>
    <col min="4099" max="4099" width="5.7109375" style="638" customWidth="1"/>
    <col min="4100" max="4100" width="8.140625" style="638" bestFit="1" customWidth="1"/>
    <col min="4101" max="4101" width="8.85546875" style="638" customWidth="1"/>
    <col min="4102" max="4102" width="11.7109375" style="638" customWidth="1"/>
    <col min="4103" max="4104" width="0" style="638" hidden="1" customWidth="1"/>
    <col min="4105" max="4352" width="11.5703125" style="638"/>
    <col min="4353" max="4353" width="5.7109375" style="638" customWidth="1"/>
    <col min="4354" max="4354" width="49.28515625" style="638" customWidth="1"/>
    <col min="4355" max="4355" width="5.7109375" style="638" customWidth="1"/>
    <col min="4356" max="4356" width="8.140625" style="638" bestFit="1" customWidth="1"/>
    <col min="4357" max="4357" width="8.85546875" style="638" customWidth="1"/>
    <col min="4358" max="4358" width="11.7109375" style="638" customWidth="1"/>
    <col min="4359" max="4360" width="0" style="638" hidden="1" customWidth="1"/>
    <col min="4361" max="4608" width="11.5703125" style="638"/>
    <col min="4609" max="4609" width="5.7109375" style="638" customWidth="1"/>
    <col min="4610" max="4610" width="49.28515625" style="638" customWidth="1"/>
    <col min="4611" max="4611" width="5.7109375" style="638" customWidth="1"/>
    <col min="4612" max="4612" width="8.140625" style="638" bestFit="1" customWidth="1"/>
    <col min="4613" max="4613" width="8.85546875" style="638" customWidth="1"/>
    <col min="4614" max="4614" width="11.7109375" style="638" customWidth="1"/>
    <col min="4615" max="4616" width="0" style="638" hidden="1" customWidth="1"/>
    <col min="4617" max="4864" width="11.5703125" style="638"/>
    <col min="4865" max="4865" width="5.7109375" style="638" customWidth="1"/>
    <col min="4866" max="4866" width="49.28515625" style="638" customWidth="1"/>
    <col min="4867" max="4867" width="5.7109375" style="638" customWidth="1"/>
    <col min="4868" max="4868" width="8.140625" style="638" bestFit="1" customWidth="1"/>
    <col min="4869" max="4869" width="8.85546875" style="638" customWidth="1"/>
    <col min="4870" max="4870" width="11.7109375" style="638" customWidth="1"/>
    <col min="4871" max="4872" width="0" style="638" hidden="1" customWidth="1"/>
    <col min="4873" max="5120" width="11.5703125" style="638"/>
    <col min="5121" max="5121" width="5.7109375" style="638" customWidth="1"/>
    <col min="5122" max="5122" width="49.28515625" style="638" customWidth="1"/>
    <col min="5123" max="5123" width="5.7109375" style="638" customWidth="1"/>
    <col min="5124" max="5124" width="8.140625" style="638" bestFit="1" customWidth="1"/>
    <col min="5125" max="5125" width="8.85546875" style="638" customWidth="1"/>
    <col min="5126" max="5126" width="11.7109375" style="638" customWidth="1"/>
    <col min="5127" max="5128" width="0" style="638" hidden="1" customWidth="1"/>
    <col min="5129" max="5376" width="11.5703125" style="638"/>
    <col min="5377" max="5377" width="5.7109375" style="638" customWidth="1"/>
    <col min="5378" max="5378" width="49.28515625" style="638" customWidth="1"/>
    <col min="5379" max="5379" width="5.7109375" style="638" customWidth="1"/>
    <col min="5380" max="5380" width="8.140625" style="638" bestFit="1" customWidth="1"/>
    <col min="5381" max="5381" width="8.85546875" style="638" customWidth="1"/>
    <col min="5382" max="5382" width="11.7109375" style="638" customWidth="1"/>
    <col min="5383" max="5384" width="0" style="638" hidden="1" customWidth="1"/>
    <col min="5385" max="5632" width="11.5703125" style="638"/>
    <col min="5633" max="5633" width="5.7109375" style="638" customWidth="1"/>
    <col min="5634" max="5634" width="49.28515625" style="638" customWidth="1"/>
    <col min="5635" max="5635" width="5.7109375" style="638" customWidth="1"/>
    <col min="5636" max="5636" width="8.140625" style="638" bestFit="1" customWidth="1"/>
    <col min="5637" max="5637" width="8.85546875" style="638" customWidth="1"/>
    <col min="5638" max="5638" width="11.7109375" style="638" customWidth="1"/>
    <col min="5639" max="5640" width="0" style="638" hidden="1" customWidth="1"/>
    <col min="5641" max="5888" width="11.5703125" style="638"/>
    <col min="5889" max="5889" width="5.7109375" style="638" customWidth="1"/>
    <col min="5890" max="5890" width="49.28515625" style="638" customWidth="1"/>
    <col min="5891" max="5891" width="5.7109375" style="638" customWidth="1"/>
    <col min="5892" max="5892" width="8.140625" style="638" bestFit="1" customWidth="1"/>
    <col min="5893" max="5893" width="8.85546875" style="638" customWidth="1"/>
    <col min="5894" max="5894" width="11.7109375" style="638" customWidth="1"/>
    <col min="5895" max="5896" width="0" style="638" hidden="1" customWidth="1"/>
    <col min="5897" max="6144" width="11.5703125" style="638"/>
    <col min="6145" max="6145" width="5.7109375" style="638" customWidth="1"/>
    <col min="6146" max="6146" width="49.28515625" style="638" customWidth="1"/>
    <col min="6147" max="6147" width="5.7109375" style="638" customWidth="1"/>
    <col min="6148" max="6148" width="8.140625" style="638" bestFit="1" customWidth="1"/>
    <col min="6149" max="6149" width="8.85546875" style="638" customWidth="1"/>
    <col min="6150" max="6150" width="11.7109375" style="638" customWidth="1"/>
    <col min="6151" max="6152" width="0" style="638" hidden="1" customWidth="1"/>
    <col min="6153" max="6400" width="11.5703125" style="638"/>
    <col min="6401" max="6401" width="5.7109375" style="638" customWidth="1"/>
    <col min="6402" max="6402" width="49.28515625" style="638" customWidth="1"/>
    <col min="6403" max="6403" width="5.7109375" style="638" customWidth="1"/>
    <col min="6404" max="6404" width="8.140625" style="638" bestFit="1" customWidth="1"/>
    <col min="6405" max="6405" width="8.85546875" style="638" customWidth="1"/>
    <col min="6406" max="6406" width="11.7109375" style="638" customWidth="1"/>
    <col min="6407" max="6408" width="0" style="638" hidden="1" customWidth="1"/>
    <col min="6409" max="6656" width="11.5703125" style="638"/>
    <col min="6657" max="6657" width="5.7109375" style="638" customWidth="1"/>
    <col min="6658" max="6658" width="49.28515625" style="638" customWidth="1"/>
    <col min="6659" max="6659" width="5.7109375" style="638" customWidth="1"/>
    <col min="6660" max="6660" width="8.140625" style="638" bestFit="1" customWidth="1"/>
    <col min="6661" max="6661" width="8.85546875" style="638" customWidth="1"/>
    <col min="6662" max="6662" width="11.7109375" style="638" customWidth="1"/>
    <col min="6663" max="6664" width="0" style="638" hidden="1" customWidth="1"/>
    <col min="6665" max="6912" width="11.5703125" style="638"/>
    <col min="6913" max="6913" width="5.7109375" style="638" customWidth="1"/>
    <col min="6914" max="6914" width="49.28515625" style="638" customWidth="1"/>
    <col min="6915" max="6915" width="5.7109375" style="638" customWidth="1"/>
    <col min="6916" max="6916" width="8.140625" style="638" bestFit="1" customWidth="1"/>
    <col min="6917" max="6917" width="8.85546875" style="638" customWidth="1"/>
    <col min="6918" max="6918" width="11.7109375" style="638" customWidth="1"/>
    <col min="6919" max="6920" width="0" style="638" hidden="1" customWidth="1"/>
    <col min="6921" max="7168" width="11.5703125" style="638"/>
    <col min="7169" max="7169" width="5.7109375" style="638" customWidth="1"/>
    <col min="7170" max="7170" width="49.28515625" style="638" customWidth="1"/>
    <col min="7171" max="7171" width="5.7109375" style="638" customWidth="1"/>
    <col min="7172" max="7172" width="8.140625" style="638" bestFit="1" customWidth="1"/>
    <col min="7173" max="7173" width="8.85546875" style="638" customWidth="1"/>
    <col min="7174" max="7174" width="11.7109375" style="638" customWidth="1"/>
    <col min="7175" max="7176" width="0" style="638" hidden="1" customWidth="1"/>
    <col min="7177" max="7424" width="11.5703125" style="638"/>
    <col min="7425" max="7425" width="5.7109375" style="638" customWidth="1"/>
    <col min="7426" max="7426" width="49.28515625" style="638" customWidth="1"/>
    <col min="7427" max="7427" width="5.7109375" style="638" customWidth="1"/>
    <col min="7428" max="7428" width="8.140625" style="638" bestFit="1" customWidth="1"/>
    <col min="7429" max="7429" width="8.85546875" style="638" customWidth="1"/>
    <col min="7430" max="7430" width="11.7109375" style="638" customWidth="1"/>
    <col min="7431" max="7432" width="0" style="638" hidden="1" customWidth="1"/>
    <col min="7433" max="7680" width="11.5703125" style="638"/>
    <col min="7681" max="7681" width="5.7109375" style="638" customWidth="1"/>
    <col min="7682" max="7682" width="49.28515625" style="638" customWidth="1"/>
    <col min="7683" max="7683" width="5.7109375" style="638" customWidth="1"/>
    <col min="7684" max="7684" width="8.140625" style="638" bestFit="1" customWidth="1"/>
    <col min="7685" max="7685" width="8.85546875" style="638" customWidth="1"/>
    <col min="7686" max="7686" width="11.7109375" style="638" customWidth="1"/>
    <col min="7687" max="7688" width="0" style="638" hidden="1" customWidth="1"/>
    <col min="7689" max="7936" width="11.5703125" style="638"/>
    <col min="7937" max="7937" width="5.7109375" style="638" customWidth="1"/>
    <col min="7938" max="7938" width="49.28515625" style="638" customWidth="1"/>
    <col min="7939" max="7939" width="5.7109375" style="638" customWidth="1"/>
    <col min="7940" max="7940" width="8.140625" style="638" bestFit="1" customWidth="1"/>
    <col min="7941" max="7941" width="8.85546875" style="638" customWidth="1"/>
    <col min="7942" max="7942" width="11.7109375" style="638" customWidth="1"/>
    <col min="7943" max="7944" width="0" style="638" hidden="1" customWidth="1"/>
    <col min="7945" max="8192" width="11.5703125" style="638"/>
    <col min="8193" max="8193" width="5.7109375" style="638" customWidth="1"/>
    <col min="8194" max="8194" width="49.28515625" style="638" customWidth="1"/>
    <col min="8195" max="8195" width="5.7109375" style="638" customWidth="1"/>
    <col min="8196" max="8196" width="8.140625" style="638" bestFit="1" customWidth="1"/>
    <col min="8197" max="8197" width="8.85546875" style="638" customWidth="1"/>
    <col min="8198" max="8198" width="11.7109375" style="638" customWidth="1"/>
    <col min="8199" max="8200" width="0" style="638" hidden="1" customWidth="1"/>
    <col min="8201" max="8448" width="11.5703125" style="638"/>
    <col min="8449" max="8449" width="5.7109375" style="638" customWidth="1"/>
    <col min="8450" max="8450" width="49.28515625" style="638" customWidth="1"/>
    <col min="8451" max="8451" width="5.7109375" style="638" customWidth="1"/>
    <col min="8452" max="8452" width="8.140625" style="638" bestFit="1" customWidth="1"/>
    <col min="8453" max="8453" width="8.85546875" style="638" customWidth="1"/>
    <col min="8454" max="8454" width="11.7109375" style="638" customWidth="1"/>
    <col min="8455" max="8456" width="0" style="638" hidden="1" customWidth="1"/>
    <col min="8457" max="8704" width="11.5703125" style="638"/>
    <col min="8705" max="8705" width="5.7109375" style="638" customWidth="1"/>
    <col min="8706" max="8706" width="49.28515625" style="638" customWidth="1"/>
    <col min="8707" max="8707" width="5.7109375" style="638" customWidth="1"/>
    <col min="8708" max="8708" width="8.140625" style="638" bestFit="1" customWidth="1"/>
    <col min="8709" max="8709" width="8.85546875" style="638" customWidth="1"/>
    <col min="8710" max="8710" width="11.7109375" style="638" customWidth="1"/>
    <col min="8711" max="8712" width="0" style="638" hidden="1" customWidth="1"/>
    <col min="8713" max="8960" width="11.5703125" style="638"/>
    <col min="8961" max="8961" width="5.7109375" style="638" customWidth="1"/>
    <col min="8962" max="8962" width="49.28515625" style="638" customWidth="1"/>
    <col min="8963" max="8963" width="5.7109375" style="638" customWidth="1"/>
    <col min="8964" max="8964" width="8.140625" style="638" bestFit="1" customWidth="1"/>
    <col min="8965" max="8965" width="8.85546875" style="638" customWidth="1"/>
    <col min="8966" max="8966" width="11.7109375" style="638" customWidth="1"/>
    <col min="8967" max="8968" width="0" style="638" hidden="1" customWidth="1"/>
    <col min="8969" max="9216" width="11.5703125" style="638"/>
    <col min="9217" max="9217" width="5.7109375" style="638" customWidth="1"/>
    <col min="9218" max="9218" width="49.28515625" style="638" customWidth="1"/>
    <col min="9219" max="9219" width="5.7109375" style="638" customWidth="1"/>
    <col min="9220" max="9220" width="8.140625" style="638" bestFit="1" customWidth="1"/>
    <col min="9221" max="9221" width="8.85546875" style="638" customWidth="1"/>
    <col min="9222" max="9222" width="11.7109375" style="638" customWidth="1"/>
    <col min="9223" max="9224" width="0" style="638" hidden="1" customWidth="1"/>
    <col min="9225" max="9472" width="11.5703125" style="638"/>
    <col min="9473" max="9473" width="5.7109375" style="638" customWidth="1"/>
    <col min="9474" max="9474" width="49.28515625" style="638" customWidth="1"/>
    <col min="9475" max="9475" width="5.7109375" style="638" customWidth="1"/>
    <col min="9476" max="9476" width="8.140625" style="638" bestFit="1" customWidth="1"/>
    <col min="9477" max="9477" width="8.85546875" style="638" customWidth="1"/>
    <col min="9478" max="9478" width="11.7109375" style="638" customWidth="1"/>
    <col min="9479" max="9480" width="0" style="638" hidden="1" customWidth="1"/>
    <col min="9481" max="9728" width="11.5703125" style="638"/>
    <col min="9729" max="9729" width="5.7109375" style="638" customWidth="1"/>
    <col min="9730" max="9730" width="49.28515625" style="638" customWidth="1"/>
    <col min="9731" max="9731" width="5.7109375" style="638" customWidth="1"/>
    <col min="9732" max="9732" width="8.140625" style="638" bestFit="1" customWidth="1"/>
    <col min="9733" max="9733" width="8.85546875" style="638" customWidth="1"/>
    <col min="9734" max="9734" width="11.7109375" style="638" customWidth="1"/>
    <col min="9735" max="9736" width="0" style="638" hidden="1" customWidth="1"/>
    <col min="9737" max="9984" width="11.5703125" style="638"/>
    <col min="9985" max="9985" width="5.7109375" style="638" customWidth="1"/>
    <col min="9986" max="9986" width="49.28515625" style="638" customWidth="1"/>
    <col min="9987" max="9987" width="5.7109375" style="638" customWidth="1"/>
    <col min="9988" max="9988" width="8.140625" style="638" bestFit="1" customWidth="1"/>
    <col min="9989" max="9989" width="8.85546875" style="638" customWidth="1"/>
    <col min="9990" max="9990" width="11.7109375" style="638" customWidth="1"/>
    <col min="9991" max="9992" width="0" style="638" hidden="1" customWidth="1"/>
    <col min="9993" max="10240" width="11.5703125" style="638"/>
    <col min="10241" max="10241" width="5.7109375" style="638" customWidth="1"/>
    <col min="10242" max="10242" width="49.28515625" style="638" customWidth="1"/>
    <col min="10243" max="10243" width="5.7109375" style="638" customWidth="1"/>
    <col min="10244" max="10244" width="8.140625" style="638" bestFit="1" customWidth="1"/>
    <col min="10245" max="10245" width="8.85546875" style="638" customWidth="1"/>
    <col min="10246" max="10246" width="11.7109375" style="638" customWidth="1"/>
    <col min="10247" max="10248" width="0" style="638" hidden="1" customWidth="1"/>
    <col min="10249" max="10496" width="11.5703125" style="638"/>
    <col min="10497" max="10497" width="5.7109375" style="638" customWidth="1"/>
    <col min="10498" max="10498" width="49.28515625" style="638" customWidth="1"/>
    <col min="10499" max="10499" width="5.7109375" style="638" customWidth="1"/>
    <col min="10500" max="10500" width="8.140625" style="638" bestFit="1" customWidth="1"/>
    <col min="10501" max="10501" width="8.85546875" style="638" customWidth="1"/>
    <col min="10502" max="10502" width="11.7109375" style="638" customWidth="1"/>
    <col min="10503" max="10504" width="0" style="638" hidden="1" customWidth="1"/>
    <col min="10505" max="10752" width="11.5703125" style="638"/>
    <col min="10753" max="10753" width="5.7109375" style="638" customWidth="1"/>
    <col min="10754" max="10754" width="49.28515625" style="638" customWidth="1"/>
    <col min="10755" max="10755" width="5.7109375" style="638" customWidth="1"/>
    <col min="10756" max="10756" width="8.140625" style="638" bestFit="1" customWidth="1"/>
    <col min="10757" max="10757" width="8.85546875" style="638" customWidth="1"/>
    <col min="10758" max="10758" width="11.7109375" style="638" customWidth="1"/>
    <col min="10759" max="10760" width="0" style="638" hidden="1" customWidth="1"/>
    <col min="10761" max="11008" width="11.5703125" style="638"/>
    <col min="11009" max="11009" width="5.7109375" style="638" customWidth="1"/>
    <col min="11010" max="11010" width="49.28515625" style="638" customWidth="1"/>
    <col min="11011" max="11011" width="5.7109375" style="638" customWidth="1"/>
    <col min="11012" max="11012" width="8.140625" style="638" bestFit="1" customWidth="1"/>
    <col min="11013" max="11013" width="8.85546875" style="638" customWidth="1"/>
    <col min="11014" max="11014" width="11.7109375" style="638" customWidth="1"/>
    <col min="11015" max="11016" width="0" style="638" hidden="1" customWidth="1"/>
    <col min="11017" max="11264" width="11.5703125" style="638"/>
    <col min="11265" max="11265" width="5.7109375" style="638" customWidth="1"/>
    <col min="11266" max="11266" width="49.28515625" style="638" customWidth="1"/>
    <col min="11267" max="11267" width="5.7109375" style="638" customWidth="1"/>
    <col min="11268" max="11268" width="8.140625" style="638" bestFit="1" customWidth="1"/>
    <col min="11269" max="11269" width="8.85546875" style="638" customWidth="1"/>
    <col min="11270" max="11270" width="11.7109375" style="638" customWidth="1"/>
    <col min="11271" max="11272" width="0" style="638" hidden="1" customWidth="1"/>
    <col min="11273" max="11520" width="11.5703125" style="638"/>
    <col min="11521" max="11521" width="5.7109375" style="638" customWidth="1"/>
    <col min="11522" max="11522" width="49.28515625" style="638" customWidth="1"/>
    <col min="11523" max="11523" width="5.7109375" style="638" customWidth="1"/>
    <col min="11524" max="11524" width="8.140625" style="638" bestFit="1" customWidth="1"/>
    <col min="11525" max="11525" width="8.85546875" style="638" customWidth="1"/>
    <col min="11526" max="11526" width="11.7109375" style="638" customWidth="1"/>
    <col min="11527" max="11528" width="0" style="638" hidden="1" customWidth="1"/>
    <col min="11529" max="11776" width="11.5703125" style="638"/>
    <col min="11777" max="11777" width="5.7109375" style="638" customWidth="1"/>
    <col min="11778" max="11778" width="49.28515625" style="638" customWidth="1"/>
    <col min="11779" max="11779" width="5.7109375" style="638" customWidth="1"/>
    <col min="11780" max="11780" width="8.140625" style="638" bestFit="1" customWidth="1"/>
    <col min="11781" max="11781" width="8.85546875" style="638" customWidth="1"/>
    <col min="11782" max="11782" width="11.7109375" style="638" customWidth="1"/>
    <col min="11783" max="11784" width="0" style="638" hidden="1" customWidth="1"/>
    <col min="11785" max="12032" width="11.5703125" style="638"/>
    <col min="12033" max="12033" width="5.7109375" style="638" customWidth="1"/>
    <col min="12034" max="12034" width="49.28515625" style="638" customWidth="1"/>
    <col min="12035" max="12035" width="5.7109375" style="638" customWidth="1"/>
    <col min="12036" max="12036" width="8.140625" style="638" bestFit="1" customWidth="1"/>
    <col min="12037" max="12037" width="8.85546875" style="638" customWidth="1"/>
    <col min="12038" max="12038" width="11.7109375" style="638" customWidth="1"/>
    <col min="12039" max="12040" width="0" style="638" hidden="1" customWidth="1"/>
    <col min="12041" max="12288" width="11.5703125" style="638"/>
    <col min="12289" max="12289" width="5.7109375" style="638" customWidth="1"/>
    <col min="12290" max="12290" width="49.28515625" style="638" customWidth="1"/>
    <col min="12291" max="12291" width="5.7109375" style="638" customWidth="1"/>
    <col min="12292" max="12292" width="8.140625" style="638" bestFit="1" customWidth="1"/>
    <col min="12293" max="12293" width="8.85546875" style="638" customWidth="1"/>
    <col min="12294" max="12294" width="11.7109375" style="638" customWidth="1"/>
    <col min="12295" max="12296" width="0" style="638" hidden="1" customWidth="1"/>
    <col min="12297" max="12544" width="11.5703125" style="638"/>
    <col min="12545" max="12545" width="5.7109375" style="638" customWidth="1"/>
    <col min="12546" max="12546" width="49.28515625" style="638" customWidth="1"/>
    <col min="12547" max="12547" width="5.7109375" style="638" customWidth="1"/>
    <col min="12548" max="12548" width="8.140625" style="638" bestFit="1" customWidth="1"/>
    <col min="12549" max="12549" width="8.85546875" style="638" customWidth="1"/>
    <col min="12550" max="12550" width="11.7109375" style="638" customWidth="1"/>
    <col min="12551" max="12552" width="0" style="638" hidden="1" customWidth="1"/>
    <col min="12553" max="12800" width="11.5703125" style="638"/>
    <col min="12801" max="12801" width="5.7109375" style="638" customWidth="1"/>
    <col min="12802" max="12802" width="49.28515625" style="638" customWidth="1"/>
    <col min="12803" max="12803" width="5.7109375" style="638" customWidth="1"/>
    <col min="12804" max="12804" width="8.140625" style="638" bestFit="1" customWidth="1"/>
    <col min="12805" max="12805" width="8.85546875" style="638" customWidth="1"/>
    <col min="12806" max="12806" width="11.7109375" style="638" customWidth="1"/>
    <col min="12807" max="12808" width="0" style="638" hidden="1" customWidth="1"/>
    <col min="12809" max="13056" width="11.5703125" style="638"/>
    <col min="13057" max="13057" width="5.7109375" style="638" customWidth="1"/>
    <col min="13058" max="13058" width="49.28515625" style="638" customWidth="1"/>
    <col min="13059" max="13059" width="5.7109375" style="638" customWidth="1"/>
    <col min="13060" max="13060" width="8.140625" style="638" bestFit="1" customWidth="1"/>
    <col min="13061" max="13061" width="8.85546875" style="638" customWidth="1"/>
    <col min="13062" max="13062" width="11.7109375" style="638" customWidth="1"/>
    <col min="13063" max="13064" width="0" style="638" hidden="1" customWidth="1"/>
    <col min="13065" max="13312" width="11.5703125" style="638"/>
    <col min="13313" max="13313" width="5.7109375" style="638" customWidth="1"/>
    <col min="13314" max="13314" width="49.28515625" style="638" customWidth="1"/>
    <col min="13315" max="13315" width="5.7109375" style="638" customWidth="1"/>
    <col min="13316" max="13316" width="8.140625" style="638" bestFit="1" customWidth="1"/>
    <col min="13317" max="13317" width="8.85546875" style="638" customWidth="1"/>
    <col min="13318" max="13318" width="11.7109375" style="638" customWidth="1"/>
    <col min="13319" max="13320" width="0" style="638" hidden="1" customWidth="1"/>
    <col min="13321" max="13568" width="11.5703125" style="638"/>
    <col min="13569" max="13569" width="5.7109375" style="638" customWidth="1"/>
    <col min="13570" max="13570" width="49.28515625" style="638" customWidth="1"/>
    <col min="13571" max="13571" width="5.7109375" style="638" customWidth="1"/>
    <col min="13572" max="13572" width="8.140625" style="638" bestFit="1" customWidth="1"/>
    <col min="13573" max="13573" width="8.85546875" style="638" customWidth="1"/>
    <col min="13574" max="13574" width="11.7109375" style="638" customWidth="1"/>
    <col min="13575" max="13576" width="0" style="638" hidden="1" customWidth="1"/>
    <col min="13577" max="13824" width="11.5703125" style="638"/>
    <col min="13825" max="13825" width="5.7109375" style="638" customWidth="1"/>
    <col min="13826" max="13826" width="49.28515625" style="638" customWidth="1"/>
    <col min="13827" max="13827" width="5.7109375" style="638" customWidth="1"/>
    <col min="13828" max="13828" width="8.140625" style="638" bestFit="1" customWidth="1"/>
    <col min="13829" max="13829" width="8.85546875" style="638" customWidth="1"/>
    <col min="13830" max="13830" width="11.7109375" style="638" customWidth="1"/>
    <col min="13831" max="13832" width="0" style="638" hidden="1" customWidth="1"/>
    <col min="13833" max="14080" width="11.5703125" style="638"/>
    <col min="14081" max="14081" width="5.7109375" style="638" customWidth="1"/>
    <col min="14082" max="14082" width="49.28515625" style="638" customWidth="1"/>
    <col min="14083" max="14083" width="5.7109375" style="638" customWidth="1"/>
    <col min="14084" max="14084" width="8.140625" style="638" bestFit="1" customWidth="1"/>
    <col min="14085" max="14085" width="8.85546875" style="638" customWidth="1"/>
    <col min="14086" max="14086" width="11.7109375" style="638" customWidth="1"/>
    <col min="14087" max="14088" width="0" style="638" hidden="1" customWidth="1"/>
    <col min="14089" max="14336" width="11.5703125" style="638"/>
    <col min="14337" max="14337" width="5.7109375" style="638" customWidth="1"/>
    <col min="14338" max="14338" width="49.28515625" style="638" customWidth="1"/>
    <col min="14339" max="14339" width="5.7109375" style="638" customWidth="1"/>
    <col min="14340" max="14340" width="8.140625" style="638" bestFit="1" customWidth="1"/>
    <col min="14341" max="14341" width="8.85546875" style="638" customWidth="1"/>
    <col min="14342" max="14342" width="11.7109375" style="638" customWidth="1"/>
    <col min="14343" max="14344" width="0" style="638" hidden="1" customWidth="1"/>
    <col min="14345" max="14592" width="11.5703125" style="638"/>
    <col min="14593" max="14593" width="5.7109375" style="638" customWidth="1"/>
    <col min="14594" max="14594" width="49.28515625" style="638" customWidth="1"/>
    <col min="14595" max="14595" width="5.7109375" style="638" customWidth="1"/>
    <col min="14596" max="14596" width="8.140625" style="638" bestFit="1" customWidth="1"/>
    <col min="14597" max="14597" width="8.85546875" style="638" customWidth="1"/>
    <col min="14598" max="14598" width="11.7109375" style="638" customWidth="1"/>
    <col min="14599" max="14600" width="0" style="638" hidden="1" customWidth="1"/>
    <col min="14601" max="14848" width="11.5703125" style="638"/>
    <col min="14849" max="14849" width="5.7109375" style="638" customWidth="1"/>
    <col min="14850" max="14850" width="49.28515625" style="638" customWidth="1"/>
    <col min="14851" max="14851" width="5.7109375" style="638" customWidth="1"/>
    <col min="14852" max="14852" width="8.140625" style="638" bestFit="1" customWidth="1"/>
    <col min="14853" max="14853" width="8.85546875" style="638" customWidth="1"/>
    <col min="14854" max="14854" width="11.7109375" style="638" customWidth="1"/>
    <col min="14855" max="14856" width="0" style="638" hidden="1" customWidth="1"/>
    <col min="14857" max="15104" width="11.5703125" style="638"/>
    <col min="15105" max="15105" width="5.7109375" style="638" customWidth="1"/>
    <col min="15106" max="15106" width="49.28515625" style="638" customWidth="1"/>
    <col min="15107" max="15107" width="5.7109375" style="638" customWidth="1"/>
    <col min="15108" max="15108" width="8.140625" style="638" bestFit="1" customWidth="1"/>
    <col min="15109" max="15109" width="8.85546875" style="638" customWidth="1"/>
    <col min="15110" max="15110" width="11.7109375" style="638" customWidth="1"/>
    <col min="15111" max="15112" width="0" style="638" hidden="1" customWidth="1"/>
    <col min="15113" max="15360" width="11.5703125" style="638"/>
    <col min="15361" max="15361" width="5.7109375" style="638" customWidth="1"/>
    <col min="15362" max="15362" width="49.28515625" style="638" customWidth="1"/>
    <col min="15363" max="15363" width="5.7109375" style="638" customWidth="1"/>
    <col min="15364" max="15364" width="8.140625" style="638" bestFit="1" customWidth="1"/>
    <col min="15365" max="15365" width="8.85546875" style="638" customWidth="1"/>
    <col min="15366" max="15366" width="11.7109375" style="638" customWidth="1"/>
    <col min="15367" max="15368" width="0" style="638" hidden="1" customWidth="1"/>
    <col min="15369" max="15616" width="11.5703125" style="638"/>
    <col min="15617" max="15617" width="5.7109375" style="638" customWidth="1"/>
    <col min="15618" max="15618" width="49.28515625" style="638" customWidth="1"/>
    <col min="15619" max="15619" width="5.7109375" style="638" customWidth="1"/>
    <col min="15620" max="15620" width="8.140625" style="638" bestFit="1" customWidth="1"/>
    <col min="15621" max="15621" width="8.85546875" style="638" customWidth="1"/>
    <col min="15622" max="15622" width="11.7109375" style="638" customWidth="1"/>
    <col min="15623" max="15624" width="0" style="638" hidden="1" customWidth="1"/>
    <col min="15625" max="15872" width="11.5703125" style="638"/>
    <col min="15873" max="15873" width="5.7109375" style="638" customWidth="1"/>
    <col min="15874" max="15874" width="49.28515625" style="638" customWidth="1"/>
    <col min="15875" max="15875" width="5.7109375" style="638" customWidth="1"/>
    <col min="15876" max="15876" width="8.140625" style="638" bestFit="1" customWidth="1"/>
    <col min="15877" max="15877" width="8.85546875" style="638" customWidth="1"/>
    <col min="15878" max="15878" width="11.7109375" style="638" customWidth="1"/>
    <col min="15879" max="15880" width="0" style="638" hidden="1" customWidth="1"/>
    <col min="15881" max="16128" width="11.5703125" style="638"/>
    <col min="16129" max="16129" width="5.7109375" style="638" customWidth="1"/>
    <col min="16130" max="16130" width="49.28515625" style="638" customWidth="1"/>
    <col min="16131" max="16131" width="5.7109375" style="638" customWidth="1"/>
    <col min="16132" max="16132" width="8.140625" style="638" bestFit="1" customWidth="1"/>
    <col min="16133" max="16133" width="8.85546875" style="638" customWidth="1"/>
    <col min="16134" max="16134" width="11.7109375" style="638" customWidth="1"/>
    <col min="16135" max="16136" width="0" style="638" hidden="1" customWidth="1"/>
    <col min="16137" max="16384" width="11.5703125" style="638"/>
  </cols>
  <sheetData>
    <row r="1" spans="1:6">
      <c r="A1" s="776"/>
      <c r="B1" s="777"/>
      <c r="C1" s="778"/>
      <c r="D1" s="778"/>
      <c r="E1" s="779"/>
      <c r="F1" s="780"/>
    </row>
    <row r="2" spans="1:6">
      <c r="A2" s="776"/>
      <c r="B2" s="777"/>
      <c r="C2" s="778"/>
      <c r="D2" s="778"/>
      <c r="E2" s="779"/>
      <c r="F2" s="780"/>
    </row>
    <row r="3" spans="1:6">
      <c r="A3" s="776"/>
      <c r="B3" s="777"/>
      <c r="C3" s="778"/>
      <c r="D3" s="778"/>
      <c r="E3" s="779"/>
      <c r="F3" s="780"/>
    </row>
    <row r="4" spans="1:6" ht="15">
      <c r="A4" s="776"/>
      <c r="B4" s="234" t="s">
        <v>1142</v>
      </c>
      <c r="C4" s="778"/>
      <c r="D4" s="778"/>
      <c r="E4" s="779"/>
      <c r="F4" s="780"/>
    </row>
    <row r="5" spans="1:6" ht="31.5">
      <c r="A5" s="776"/>
      <c r="B5" s="235" t="s">
        <v>701</v>
      </c>
      <c r="C5" s="778"/>
      <c r="D5" s="778"/>
      <c r="E5" s="779"/>
      <c r="F5" s="780"/>
    </row>
    <row r="6" spans="1:6">
      <c r="A6" s="776"/>
      <c r="B6" s="431"/>
      <c r="C6" s="778"/>
      <c r="D6" s="778"/>
      <c r="E6" s="779"/>
      <c r="F6" s="780"/>
    </row>
    <row r="7" spans="1:6">
      <c r="A7" s="776"/>
      <c r="B7" s="431"/>
      <c r="C7" s="778"/>
      <c r="D7" s="778"/>
      <c r="E7" s="779"/>
      <c r="F7" s="780"/>
    </row>
    <row r="8" spans="1:6" s="639" customFormat="1" ht="38.25">
      <c r="A8" s="781"/>
      <c r="B8" s="431" t="s">
        <v>1143</v>
      </c>
      <c r="C8" s="781"/>
      <c r="D8" s="781"/>
      <c r="E8" s="782"/>
      <c r="F8" s="783"/>
    </row>
    <row r="9" spans="1:6" s="639" customFormat="1">
      <c r="A9" s="781"/>
      <c r="B9" s="431"/>
      <c r="C9" s="781"/>
      <c r="D9" s="781"/>
      <c r="E9" s="782"/>
      <c r="F9" s="783"/>
    </row>
    <row r="10" spans="1:6" s="639" customFormat="1">
      <c r="A10" s="781"/>
      <c r="B10" s="431" t="s">
        <v>70</v>
      </c>
      <c r="C10" s="781"/>
      <c r="D10" s="781"/>
      <c r="E10" s="782"/>
      <c r="F10" s="783"/>
    </row>
    <row r="11" spans="1:6" s="639" customFormat="1" ht="160.5" customHeight="1">
      <c r="A11" s="781"/>
      <c r="B11" s="633" t="s">
        <v>1144</v>
      </c>
      <c r="C11" s="781"/>
      <c r="D11" s="781"/>
      <c r="E11" s="782"/>
      <c r="F11" s="783"/>
    </row>
    <row r="12" spans="1:6" s="639" customFormat="1">
      <c r="A12" s="781"/>
      <c r="B12" s="431"/>
      <c r="C12" s="781"/>
      <c r="D12" s="781"/>
      <c r="E12" s="782"/>
      <c r="F12" s="783"/>
    </row>
    <row r="13" spans="1:6">
      <c r="A13" s="784"/>
      <c r="B13" s="236"/>
      <c r="C13" s="785" t="s">
        <v>702</v>
      </c>
      <c r="D13" s="785" t="s">
        <v>19</v>
      </c>
      <c r="E13" s="786" t="s">
        <v>263</v>
      </c>
      <c r="F13" s="787" t="s">
        <v>218</v>
      </c>
    </row>
    <row r="14" spans="1:6" s="640" customFormat="1">
      <c r="A14" s="788"/>
      <c r="B14" s="431"/>
      <c r="C14" s="789"/>
      <c r="D14" s="789"/>
      <c r="E14" s="790"/>
      <c r="F14" s="789"/>
    </row>
    <row r="15" spans="1:6" s="640" customFormat="1">
      <c r="A15" s="781"/>
      <c r="B15" s="431" t="s">
        <v>703</v>
      </c>
      <c r="C15" s="791"/>
      <c r="D15" s="791"/>
      <c r="E15" s="792"/>
      <c r="F15" s="783"/>
    </row>
    <row r="16" spans="1:6" s="640" customFormat="1" ht="51">
      <c r="A16" s="793"/>
      <c r="B16" s="173" t="s">
        <v>1145</v>
      </c>
      <c r="C16" s="791"/>
      <c r="D16" s="791"/>
      <c r="E16" s="792"/>
      <c r="F16" s="794"/>
    </row>
    <row r="17" spans="1:6">
      <c r="A17" s="795"/>
      <c r="B17" s="633"/>
      <c r="C17" s="796"/>
      <c r="D17" s="796"/>
      <c r="E17" s="797"/>
      <c r="F17" s="798"/>
    </row>
    <row r="18" spans="1:6">
      <c r="A18" s="799"/>
      <c r="B18" s="431" t="s">
        <v>704</v>
      </c>
      <c r="C18" s="791"/>
      <c r="D18" s="791"/>
      <c r="E18" s="792"/>
      <c r="F18" s="794"/>
    </row>
    <row r="19" spans="1:6">
      <c r="A19" s="799"/>
      <c r="B19" s="431"/>
      <c r="C19" s="791"/>
      <c r="D19" s="791"/>
      <c r="E19" s="792"/>
      <c r="F19" s="794"/>
    </row>
    <row r="20" spans="1:6">
      <c r="A20" s="800" t="s">
        <v>25</v>
      </c>
      <c r="B20" s="433" t="s">
        <v>705</v>
      </c>
      <c r="C20" s="801"/>
      <c r="D20" s="801"/>
      <c r="E20" s="802"/>
      <c r="F20" s="803"/>
    </row>
    <row r="21" spans="1:6" ht="165.75">
      <c r="A21" s="804"/>
      <c r="B21" s="434" t="s">
        <v>1146</v>
      </c>
      <c r="C21" s="805" t="s">
        <v>83</v>
      </c>
      <c r="D21" s="805">
        <v>6</v>
      </c>
      <c r="E21" s="806"/>
      <c r="F21" s="807">
        <f>SUM(D21*E21)</f>
        <v>0</v>
      </c>
    </row>
    <row r="22" spans="1:6">
      <c r="A22" s="808"/>
      <c r="B22" s="809"/>
      <c r="C22" s="810"/>
      <c r="D22" s="810"/>
      <c r="E22" s="811"/>
      <c r="F22" s="812"/>
    </row>
    <row r="23" spans="1:6">
      <c r="A23" s="799"/>
      <c r="B23" s="431"/>
      <c r="C23" s="791"/>
      <c r="D23" s="791"/>
      <c r="E23" s="792"/>
      <c r="F23" s="794"/>
    </row>
    <row r="24" spans="1:6">
      <c r="A24" s="800" t="s">
        <v>30</v>
      </c>
      <c r="B24" s="433" t="s">
        <v>706</v>
      </c>
      <c r="C24" s="801"/>
      <c r="D24" s="801"/>
      <c r="E24" s="802"/>
      <c r="F24" s="803"/>
    </row>
    <row r="25" spans="1:6">
      <c r="A25" s="813"/>
      <c r="B25" s="432"/>
      <c r="C25" s="814"/>
      <c r="D25" s="814"/>
      <c r="E25" s="815"/>
      <c r="F25" s="816"/>
    </row>
    <row r="26" spans="1:6" ht="255">
      <c r="A26" s="813"/>
      <c r="B26" s="817" t="s">
        <v>1147</v>
      </c>
      <c r="C26" s="814"/>
      <c r="D26" s="814"/>
      <c r="E26" s="818"/>
      <c r="F26" s="819"/>
    </row>
    <row r="27" spans="1:6">
      <c r="A27" s="804"/>
      <c r="B27" s="820"/>
      <c r="C27" s="805"/>
      <c r="D27" s="805"/>
      <c r="E27" s="821"/>
      <c r="F27" s="822"/>
    </row>
    <row r="28" spans="1:6">
      <c r="A28" s="823" t="s">
        <v>32</v>
      </c>
      <c r="B28" s="824" t="s">
        <v>707</v>
      </c>
      <c r="C28" s="825" t="s">
        <v>512</v>
      </c>
      <c r="D28" s="825">
        <v>5</v>
      </c>
      <c r="E28" s="826"/>
      <c r="F28" s="827">
        <f>SUM(D28*E28)</f>
        <v>0</v>
      </c>
    </row>
    <row r="29" spans="1:6">
      <c r="A29" s="823" t="s">
        <v>33</v>
      </c>
      <c r="B29" s="824" t="s">
        <v>708</v>
      </c>
      <c r="C29" s="825" t="s">
        <v>512</v>
      </c>
      <c r="D29" s="825">
        <v>1</v>
      </c>
      <c r="E29" s="826"/>
      <c r="F29" s="827">
        <f>SUM(D29*E29)</f>
        <v>0</v>
      </c>
    </row>
    <row r="30" spans="1:6" s="640" customFormat="1">
      <c r="A30" s="828"/>
      <c r="B30" s="829"/>
      <c r="C30" s="830"/>
      <c r="D30" s="830"/>
      <c r="E30" s="831"/>
      <c r="F30" s="832"/>
    </row>
    <row r="31" spans="1:6">
      <c r="A31" s="776"/>
      <c r="B31" s="173"/>
      <c r="C31" s="158"/>
      <c r="D31" s="778"/>
      <c r="E31" s="779"/>
      <c r="F31" s="833"/>
    </row>
    <row r="32" spans="1:6" s="640" customFormat="1">
      <c r="A32" s="800" t="s">
        <v>37</v>
      </c>
      <c r="B32" s="433" t="s">
        <v>709</v>
      </c>
      <c r="C32" s="801"/>
      <c r="D32" s="834"/>
      <c r="E32" s="835"/>
      <c r="F32" s="836"/>
    </row>
    <row r="33" spans="1:6" s="640" customFormat="1" ht="153">
      <c r="A33" s="813"/>
      <c r="B33" s="817" t="s">
        <v>1148</v>
      </c>
      <c r="C33" s="814" t="s">
        <v>248</v>
      </c>
      <c r="D33" s="837">
        <v>33</v>
      </c>
      <c r="E33" s="818"/>
      <c r="F33" s="816">
        <f>SUM(D33*E33)</f>
        <v>0</v>
      </c>
    </row>
    <row r="34" spans="1:6" s="640" customFormat="1">
      <c r="A34" s="804"/>
      <c r="B34" s="820"/>
      <c r="C34" s="805"/>
      <c r="D34" s="838"/>
      <c r="E34" s="821"/>
      <c r="F34" s="822"/>
    </row>
    <row r="35" spans="1:6" s="640" customFormat="1" ht="25.5">
      <c r="A35" s="823" t="s">
        <v>38</v>
      </c>
      <c r="B35" s="824" t="s">
        <v>1149</v>
      </c>
      <c r="C35" s="825" t="s">
        <v>23</v>
      </c>
      <c r="D35" s="825">
        <v>4</v>
      </c>
      <c r="E35" s="826"/>
      <c r="F35" s="827">
        <f>SUM(D35*E35)</f>
        <v>0</v>
      </c>
    </row>
    <row r="36" spans="1:6" s="640" customFormat="1">
      <c r="A36" s="828"/>
      <c r="B36" s="829"/>
      <c r="C36" s="830"/>
      <c r="D36" s="830"/>
      <c r="E36" s="831"/>
      <c r="F36" s="832"/>
    </row>
    <row r="37" spans="1:6" s="640" customFormat="1">
      <c r="A37" s="776"/>
      <c r="B37" s="173"/>
      <c r="C37" s="778"/>
      <c r="D37" s="778"/>
      <c r="E37" s="779"/>
      <c r="F37" s="833"/>
    </row>
    <row r="38" spans="1:6" s="640" customFormat="1">
      <c r="A38" s="839" t="s">
        <v>40</v>
      </c>
      <c r="B38" s="433" t="s">
        <v>710</v>
      </c>
      <c r="C38" s="801"/>
      <c r="D38" s="834"/>
      <c r="E38" s="835"/>
      <c r="F38" s="836"/>
    </row>
    <row r="39" spans="1:6" s="640" customFormat="1" ht="89.25">
      <c r="A39" s="840"/>
      <c r="B39" s="820" t="s">
        <v>1150</v>
      </c>
      <c r="C39" s="805" t="s">
        <v>248</v>
      </c>
      <c r="D39" s="805">
        <v>39</v>
      </c>
      <c r="E39" s="821"/>
      <c r="F39" s="807">
        <f>SUM(D39*E39)</f>
        <v>0</v>
      </c>
    </row>
    <row r="40" spans="1:6" s="640" customFormat="1">
      <c r="A40" s="828"/>
      <c r="B40" s="829"/>
      <c r="C40" s="810"/>
      <c r="D40" s="810"/>
      <c r="E40" s="831"/>
      <c r="F40" s="832"/>
    </row>
    <row r="41" spans="1:6" s="640" customFormat="1">
      <c r="A41" s="776"/>
      <c r="B41" s="173"/>
      <c r="C41" s="791"/>
      <c r="D41" s="791"/>
      <c r="E41" s="779"/>
      <c r="F41" s="833"/>
    </row>
    <row r="42" spans="1:6" s="640" customFormat="1">
      <c r="A42" s="839" t="s">
        <v>97</v>
      </c>
      <c r="B42" s="433" t="s">
        <v>711</v>
      </c>
      <c r="C42" s="834"/>
      <c r="D42" s="834"/>
      <c r="E42" s="835"/>
      <c r="F42" s="836"/>
    </row>
    <row r="43" spans="1:6" s="640" customFormat="1" ht="178.5">
      <c r="A43" s="841"/>
      <c r="B43" s="817" t="s">
        <v>1151</v>
      </c>
      <c r="C43" s="837"/>
      <c r="D43" s="837"/>
      <c r="E43" s="818"/>
      <c r="F43" s="819"/>
    </row>
    <row r="44" spans="1:6" s="640" customFormat="1">
      <c r="A44" s="840"/>
      <c r="B44" s="820"/>
      <c r="C44" s="838"/>
      <c r="D44" s="838"/>
      <c r="E44" s="821"/>
      <c r="F44" s="822"/>
    </row>
    <row r="45" spans="1:6" s="640" customFormat="1">
      <c r="A45" s="842" t="s">
        <v>98</v>
      </c>
      <c r="B45" s="824" t="s">
        <v>712</v>
      </c>
      <c r="C45" s="825" t="s">
        <v>512</v>
      </c>
      <c r="D45" s="843">
        <v>5</v>
      </c>
      <c r="E45" s="826"/>
      <c r="F45" s="827">
        <f>SUM(D45*E45)</f>
        <v>0</v>
      </c>
    </row>
    <row r="46" spans="1:6" s="640" customFormat="1">
      <c r="A46" s="842" t="s">
        <v>99</v>
      </c>
      <c r="B46" s="824" t="s">
        <v>713</v>
      </c>
      <c r="C46" s="825" t="s">
        <v>512</v>
      </c>
      <c r="D46" s="843">
        <v>1</v>
      </c>
      <c r="E46" s="826"/>
      <c r="F46" s="827">
        <f>SUM(D46*E46)</f>
        <v>0</v>
      </c>
    </row>
    <row r="47" spans="1:6" s="640" customFormat="1" ht="38.25">
      <c r="A47" s="842" t="s">
        <v>100</v>
      </c>
      <c r="B47" s="238" t="s">
        <v>714</v>
      </c>
      <c r="C47" s="843" t="s">
        <v>512</v>
      </c>
      <c r="D47" s="843">
        <v>5</v>
      </c>
      <c r="E47" s="826"/>
      <c r="F47" s="827">
        <f>SUM(D47*E47)</f>
        <v>0</v>
      </c>
    </row>
    <row r="48" spans="1:6" s="640" customFormat="1">
      <c r="A48" s="828"/>
      <c r="B48" s="829"/>
      <c r="C48" s="810"/>
      <c r="D48" s="830"/>
      <c r="E48" s="831"/>
      <c r="F48" s="832"/>
    </row>
    <row r="49" spans="1:6" s="640" customFormat="1">
      <c r="A49" s="776"/>
      <c r="B49" s="173"/>
      <c r="C49" s="791"/>
      <c r="D49" s="778"/>
      <c r="E49" s="779"/>
      <c r="F49" s="833"/>
    </row>
    <row r="50" spans="1:6" s="640" customFormat="1">
      <c r="A50" s="839" t="s">
        <v>715</v>
      </c>
      <c r="B50" s="433" t="s">
        <v>716</v>
      </c>
      <c r="C50" s="834"/>
      <c r="D50" s="834"/>
      <c r="E50" s="835"/>
      <c r="F50" s="836"/>
    </row>
    <row r="51" spans="1:6" s="640" customFormat="1" ht="63.75">
      <c r="A51" s="841"/>
      <c r="B51" s="817" t="s">
        <v>717</v>
      </c>
      <c r="C51" s="844"/>
      <c r="D51" s="837"/>
      <c r="E51" s="818"/>
      <c r="F51" s="819"/>
    </row>
    <row r="52" spans="1:6" s="640" customFormat="1" ht="76.5">
      <c r="A52" s="841"/>
      <c r="B52" s="817" t="s">
        <v>718</v>
      </c>
      <c r="C52" s="844"/>
      <c r="D52" s="837"/>
      <c r="E52" s="845"/>
      <c r="F52" s="819"/>
    </row>
    <row r="53" spans="1:6" s="640" customFormat="1" ht="25.5">
      <c r="A53" s="841"/>
      <c r="B53" s="817" t="s">
        <v>719</v>
      </c>
      <c r="C53" s="844"/>
      <c r="D53" s="837"/>
      <c r="E53" s="778"/>
      <c r="F53" s="846"/>
    </row>
    <row r="54" spans="1:6" s="640" customFormat="1" ht="25.5">
      <c r="A54" s="841"/>
      <c r="B54" s="817" t="s">
        <v>720</v>
      </c>
      <c r="C54" s="844"/>
      <c r="D54" s="837"/>
      <c r="E54" s="845"/>
      <c r="F54" s="819"/>
    </row>
    <row r="55" spans="1:6" s="640" customFormat="1">
      <c r="A55" s="841"/>
      <c r="B55" s="817" t="s">
        <v>721</v>
      </c>
      <c r="C55" s="844"/>
      <c r="D55" s="837"/>
      <c r="E55" s="818"/>
      <c r="F55" s="819"/>
    </row>
    <row r="56" spans="1:6" s="640" customFormat="1" ht="38.25">
      <c r="A56" s="841"/>
      <c r="B56" s="817" t="s">
        <v>722</v>
      </c>
      <c r="C56" s="844"/>
      <c r="D56" s="837"/>
      <c r="E56" s="818"/>
      <c r="F56" s="819"/>
    </row>
    <row r="57" spans="1:6" s="640" customFormat="1" ht="25.5">
      <c r="A57" s="841"/>
      <c r="B57" s="817" t="s">
        <v>723</v>
      </c>
      <c r="C57" s="844"/>
      <c r="D57" s="837"/>
      <c r="E57" s="818"/>
      <c r="F57" s="819"/>
    </row>
    <row r="58" spans="1:6" s="640" customFormat="1">
      <c r="A58" s="840"/>
      <c r="B58" s="820" t="s">
        <v>724</v>
      </c>
      <c r="C58" s="847" t="s">
        <v>257</v>
      </c>
      <c r="D58" s="838">
        <v>84</v>
      </c>
      <c r="E58" s="821"/>
      <c r="F58" s="807">
        <f>SUM(D58*E58)</f>
        <v>0</v>
      </c>
    </row>
    <row r="59" spans="1:6" s="640" customFormat="1">
      <c r="A59" s="848"/>
      <c r="B59" s="163"/>
      <c r="C59" s="849"/>
      <c r="D59" s="850"/>
      <c r="E59" s="851"/>
      <c r="F59" s="852"/>
    </row>
    <row r="60" spans="1:6" s="640" customFormat="1" ht="38.25">
      <c r="A60" s="842" t="s">
        <v>725</v>
      </c>
      <c r="B60" s="824" t="s">
        <v>726</v>
      </c>
      <c r="C60" s="825" t="s">
        <v>23</v>
      </c>
      <c r="D60" s="825">
        <v>1</v>
      </c>
      <c r="E60" s="826"/>
      <c r="F60" s="827">
        <f>SUM(D60*E60)</f>
        <v>0</v>
      </c>
    </row>
    <row r="61" spans="1:6" s="640" customFormat="1">
      <c r="A61" s="848"/>
      <c r="B61" s="163"/>
      <c r="C61" s="853"/>
      <c r="D61" s="853"/>
      <c r="E61" s="851"/>
      <c r="F61" s="852"/>
    </row>
    <row r="62" spans="1:6" s="640" customFormat="1" ht="63.75">
      <c r="A62" s="823" t="s">
        <v>727</v>
      </c>
      <c r="B62" s="824" t="s">
        <v>1152</v>
      </c>
      <c r="C62" s="825" t="s">
        <v>257</v>
      </c>
      <c r="D62" s="843">
        <v>114</v>
      </c>
      <c r="E62" s="826"/>
      <c r="F62" s="827">
        <f>SUM(D62*E62)</f>
        <v>0</v>
      </c>
    </row>
    <row r="63" spans="1:6" s="640" customFormat="1">
      <c r="A63" s="848"/>
      <c r="B63" s="163"/>
      <c r="C63" s="853"/>
      <c r="D63" s="853"/>
      <c r="E63" s="851"/>
      <c r="F63" s="852"/>
    </row>
    <row r="64" spans="1:6" s="640" customFormat="1" ht="63.75">
      <c r="A64" s="823" t="s">
        <v>728</v>
      </c>
      <c r="B64" s="824" t="s">
        <v>1153</v>
      </c>
      <c r="C64" s="825" t="s">
        <v>257</v>
      </c>
      <c r="D64" s="843">
        <v>95</v>
      </c>
      <c r="E64" s="826"/>
      <c r="F64" s="827">
        <f>SUM(D64*E64)</f>
        <v>0</v>
      </c>
    </row>
    <row r="65" spans="1:6" s="640" customFormat="1">
      <c r="A65" s="848"/>
      <c r="B65" s="163"/>
      <c r="C65" s="853"/>
      <c r="D65" s="853"/>
      <c r="E65" s="851"/>
      <c r="F65" s="852"/>
    </row>
    <row r="66" spans="1:6" s="640" customFormat="1" ht="127.5">
      <c r="A66" s="839" t="s">
        <v>729</v>
      </c>
      <c r="B66" s="854" t="s">
        <v>1154</v>
      </c>
      <c r="C66" s="834"/>
      <c r="D66" s="834"/>
      <c r="E66" s="835"/>
      <c r="F66" s="836"/>
    </row>
    <row r="67" spans="1:6" s="640" customFormat="1">
      <c r="A67" s="842" t="s">
        <v>730</v>
      </c>
      <c r="B67" s="824" t="s">
        <v>1155</v>
      </c>
      <c r="C67" s="843" t="s">
        <v>257</v>
      </c>
      <c r="D67" s="843">
        <v>117</v>
      </c>
      <c r="E67" s="826"/>
      <c r="F67" s="827">
        <f>SUM(D67*E67)</f>
        <v>0</v>
      </c>
    </row>
    <row r="68" spans="1:6" s="640" customFormat="1">
      <c r="A68" s="842" t="s">
        <v>731</v>
      </c>
      <c r="B68" s="824" t="s">
        <v>732</v>
      </c>
      <c r="C68" s="843" t="s">
        <v>257</v>
      </c>
      <c r="D68" s="843">
        <v>99</v>
      </c>
      <c r="E68" s="826"/>
      <c r="F68" s="827">
        <f>SUM(D68*E68)</f>
        <v>0</v>
      </c>
    </row>
    <row r="69" spans="1:6" s="640" customFormat="1">
      <c r="A69" s="848"/>
      <c r="B69" s="855"/>
      <c r="C69" s="850"/>
      <c r="D69" s="850"/>
      <c r="E69" s="851"/>
      <c r="F69" s="852"/>
    </row>
    <row r="70" spans="1:6" s="640" customFormat="1" ht="38.25">
      <c r="A70" s="842" t="s">
        <v>733</v>
      </c>
      <c r="B70" s="824" t="s">
        <v>1156</v>
      </c>
      <c r="C70" s="843" t="s">
        <v>257</v>
      </c>
      <c r="D70" s="843">
        <v>69</v>
      </c>
      <c r="E70" s="826"/>
      <c r="F70" s="827">
        <f>SUM(D70*E70)</f>
        <v>0</v>
      </c>
    </row>
    <row r="71" spans="1:6" s="640" customFormat="1">
      <c r="A71" s="848"/>
      <c r="B71" s="163"/>
      <c r="C71" s="850"/>
      <c r="D71" s="850"/>
      <c r="E71" s="851"/>
      <c r="F71" s="852"/>
    </row>
    <row r="72" spans="1:6" s="640" customFormat="1" ht="102">
      <c r="A72" s="842" t="s">
        <v>734</v>
      </c>
      <c r="B72" s="824" t="s">
        <v>1157</v>
      </c>
      <c r="C72" s="843" t="s">
        <v>257</v>
      </c>
      <c r="D72" s="843">
        <v>15</v>
      </c>
      <c r="E72" s="826"/>
      <c r="F72" s="827">
        <f>SUM(D72*E72)</f>
        <v>0</v>
      </c>
    </row>
    <row r="73" spans="1:6" s="640" customFormat="1">
      <c r="A73" s="828"/>
      <c r="B73" s="829"/>
      <c r="C73" s="830"/>
      <c r="D73" s="830"/>
      <c r="E73" s="831"/>
      <c r="F73" s="832"/>
    </row>
    <row r="74" spans="1:6" s="640" customFormat="1">
      <c r="A74" s="776"/>
      <c r="B74" s="777"/>
      <c r="C74" s="778"/>
      <c r="D74" s="778"/>
      <c r="E74" s="779"/>
      <c r="F74" s="833"/>
    </row>
    <row r="75" spans="1:6" s="640" customFormat="1">
      <c r="A75" s="839" t="s">
        <v>735</v>
      </c>
      <c r="B75" s="435" t="s">
        <v>736</v>
      </c>
      <c r="C75" s="834"/>
      <c r="D75" s="834"/>
      <c r="E75" s="835"/>
      <c r="F75" s="836"/>
    </row>
    <row r="76" spans="1:6" s="640" customFormat="1" ht="261" customHeight="1">
      <c r="A76" s="840"/>
      <c r="B76" s="239" t="s">
        <v>1158</v>
      </c>
      <c r="C76" s="838" t="s">
        <v>257</v>
      </c>
      <c r="D76" s="838">
        <v>155</v>
      </c>
      <c r="E76" s="821"/>
      <c r="F76" s="807">
        <f>SUM(D76*E76)</f>
        <v>0</v>
      </c>
    </row>
    <row r="77" spans="1:6" s="640" customFormat="1" ht="38.25">
      <c r="A77" s="842"/>
      <c r="B77" s="238" t="s">
        <v>737</v>
      </c>
      <c r="C77" s="843"/>
      <c r="D77" s="843"/>
      <c r="E77" s="826"/>
      <c r="F77" s="856"/>
    </row>
    <row r="78" spans="1:6" s="640" customFormat="1" ht="51">
      <c r="A78" s="842"/>
      <c r="B78" s="824" t="s">
        <v>1168</v>
      </c>
      <c r="C78" s="843"/>
      <c r="D78" s="843"/>
      <c r="E78" s="826"/>
      <c r="F78" s="856"/>
    </row>
    <row r="79" spans="1:6" s="640" customFormat="1" ht="127.5">
      <c r="A79" s="842"/>
      <c r="B79" s="238" t="s">
        <v>1159</v>
      </c>
      <c r="C79" s="843"/>
      <c r="D79" s="843"/>
      <c r="E79" s="826"/>
      <c r="F79" s="856"/>
    </row>
    <row r="80" spans="1:6" s="640" customFormat="1" ht="51">
      <c r="A80" s="842"/>
      <c r="B80" s="238" t="s">
        <v>738</v>
      </c>
      <c r="C80" s="843"/>
      <c r="D80" s="843"/>
      <c r="E80" s="826"/>
      <c r="F80" s="856"/>
    </row>
    <row r="81" spans="1:6" s="640" customFormat="1" ht="38.25">
      <c r="A81" s="842"/>
      <c r="B81" s="238" t="s">
        <v>739</v>
      </c>
      <c r="C81" s="843"/>
      <c r="D81" s="843"/>
      <c r="E81" s="826"/>
      <c r="F81" s="856"/>
    </row>
    <row r="82" spans="1:6" s="640" customFormat="1" ht="25.5">
      <c r="A82" s="842"/>
      <c r="B82" s="238" t="s">
        <v>740</v>
      </c>
      <c r="C82" s="843"/>
      <c r="D82" s="843"/>
      <c r="E82" s="826"/>
      <c r="F82" s="856"/>
    </row>
    <row r="83" spans="1:6" s="640" customFormat="1">
      <c r="A83" s="828"/>
      <c r="B83" s="857"/>
      <c r="C83" s="830"/>
      <c r="D83" s="830"/>
      <c r="E83" s="831"/>
      <c r="F83" s="832"/>
    </row>
    <row r="84" spans="1:6" s="640" customFormat="1">
      <c r="A84" s="776"/>
      <c r="B84" s="777"/>
      <c r="C84" s="778"/>
      <c r="D84" s="778"/>
      <c r="E84" s="779"/>
      <c r="F84" s="833"/>
    </row>
    <row r="85" spans="1:6" s="640" customFormat="1">
      <c r="A85" s="808" t="s">
        <v>741</v>
      </c>
      <c r="B85" s="809" t="s">
        <v>742</v>
      </c>
      <c r="C85" s="810"/>
      <c r="D85" s="810"/>
      <c r="E85" s="811"/>
      <c r="F85" s="812"/>
    </row>
    <row r="86" spans="1:6" s="640" customFormat="1" ht="20.25" customHeight="1">
      <c r="A86" s="858"/>
      <c r="B86" s="431"/>
      <c r="C86" s="791"/>
      <c r="D86" s="791"/>
      <c r="E86" s="792"/>
      <c r="F86" s="794"/>
    </row>
    <row r="87" spans="1:6" s="640" customFormat="1">
      <c r="A87" s="858"/>
      <c r="B87" s="431" t="s">
        <v>70</v>
      </c>
      <c r="C87" s="791"/>
      <c r="D87" s="791"/>
      <c r="E87" s="792"/>
      <c r="F87" s="794"/>
    </row>
    <row r="88" spans="1:6" s="640" customFormat="1" ht="25.5">
      <c r="A88" s="858"/>
      <c r="B88" s="431" t="s">
        <v>743</v>
      </c>
      <c r="C88" s="791"/>
      <c r="D88" s="791"/>
      <c r="E88" s="792"/>
      <c r="F88" s="794"/>
    </row>
    <row r="89" spans="1:6" s="640" customFormat="1" ht="25.5">
      <c r="A89" s="858"/>
      <c r="B89" s="431" t="s">
        <v>744</v>
      </c>
      <c r="C89" s="791"/>
      <c r="D89" s="791"/>
      <c r="E89" s="792"/>
      <c r="F89" s="794"/>
    </row>
    <row r="90" spans="1:6" s="640" customFormat="1" ht="25.5">
      <c r="A90" s="858"/>
      <c r="B90" s="431" t="s">
        <v>745</v>
      </c>
      <c r="C90" s="791"/>
      <c r="D90" s="791"/>
      <c r="E90" s="792"/>
      <c r="F90" s="794"/>
    </row>
    <row r="91" spans="1:6" s="644" customFormat="1" ht="15">
      <c r="A91" s="859"/>
      <c r="B91" s="860"/>
      <c r="C91" s="853"/>
      <c r="D91" s="853"/>
      <c r="E91" s="861"/>
      <c r="F91" s="862"/>
    </row>
    <row r="92" spans="1:6" s="644" customFormat="1" ht="15">
      <c r="A92" s="841" t="s">
        <v>746</v>
      </c>
      <c r="B92" s="863" t="s">
        <v>747</v>
      </c>
      <c r="C92" s="810"/>
      <c r="D92" s="810"/>
      <c r="E92" s="811"/>
      <c r="F92" s="812"/>
    </row>
    <row r="93" spans="1:6" s="644" customFormat="1" ht="25.5">
      <c r="A93" s="864"/>
      <c r="B93" s="865" t="s">
        <v>1160</v>
      </c>
      <c r="C93" s="791"/>
      <c r="D93" s="791"/>
      <c r="E93" s="792"/>
      <c r="F93" s="794"/>
    </row>
    <row r="94" spans="1:6" s="644" customFormat="1" ht="51">
      <c r="A94" s="866"/>
      <c r="B94" s="867" t="s">
        <v>1161</v>
      </c>
      <c r="C94" s="853"/>
      <c r="D94" s="853"/>
      <c r="E94" s="861"/>
      <c r="F94" s="862"/>
    </row>
    <row r="95" spans="1:6" s="644" customFormat="1" ht="15">
      <c r="A95" s="859"/>
      <c r="B95" s="860"/>
      <c r="C95" s="853"/>
      <c r="D95" s="853"/>
      <c r="E95" s="861"/>
      <c r="F95" s="862"/>
    </row>
    <row r="96" spans="1:6" s="644" customFormat="1" ht="76.5">
      <c r="A96" s="842" t="s">
        <v>748</v>
      </c>
      <c r="B96" s="824" t="s">
        <v>1162</v>
      </c>
      <c r="C96" s="843" t="s">
        <v>23</v>
      </c>
      <c r="D96" s="843">
        <v>5</v>
      </c>
      <c r="E96" s="868"/>
      <c r="F96" s="827">
        <f>SUM(D96*E96)</f>
        <v>0</v>
      </c>
    </row>
    <row r="97" spans="1:6" s="644" customFormat="1" ht="15">
      <c r="A97" s="869"/>
      <c r="B97" s="237"/>
      <c r="C97" s="870"/>
      <c r="D97" s="870"/>
      <c r="E97" s="871"/>
      <c r="F97" s="872"/>
    </row>
    <row r="98" spans="1:6" s="644" customFormat="1" ht="25.5">
      <c r="A98" s="842" t="s">
        <v>749</v>
      </c>
      <c r="B98" s="824" t="s">
        <v>1163</v>
      </c>
      <c r="C98" s="843" t="s">
        <v>23</v>
      </c>
      <c r="D98" s="843">
        <v>5</v>
      </c>
      <c r="E98" s="868"/>
      <c r="F98" s="827">
        <f>SUM(D98*E98)</f>
        <v>0</v>
      </c>
    </row>
    <row r="99" spans="1:6" s="644" customFormat="1" ht="15">
      <c r="A99" s="869"/>
      <c r="B99" s="237"/>
      <c r="C99" s="870"/>
      <c r="D99" s="870"/>
      <c r="E99" s="871"/>
      <c r="F99" s="872"/>
    </row>
    <row r="100" spans="1:6" s="644" customFormat="1" ht="25.5">
      <c r="A100" s="842" t="s">
        <v>750</v>
      </c>
      <c r="B100" s="824" t="s">
        <v>1164</v>
      </c>
      <c r="C100" s="843" t="s">
        <v>23</v>
      </c>
      <c r="D100" s="843">
        <v>1</v>
      </c>
      <c r="E100" s="868"/>
      <c r="F100" s="827">
        <f>SUM(D100*E100)</f>
        <v>0</v>
      </c>
    </row>
    <row r="101" spans="1:6" s="644" customFormat="1" ht="15">
      <c r="A101" s="869"/>
      <c r="B101" s="237"/>
      <c r="C101" s="870"/>
      <c r="D101" s="870"/>
      <c r="E101" s="871"/>
      <c r="F101" s="872"/>
    </row>
    <row r="102" spans="1:6" s="644" customFormat="1" ht="25.5">
      <c r="A102" s="842" t="s">
        <v>751</v>
      </c>
      <c r="B102" s="824" t="s">
        <v>1165</v>
      </c>
      <c r="C102" s="843" t="s">
        <v>23</v>
      </c>
      <c r="D102" s="843">
        <v>4</v>
      </c>
      <c r="E102" s="868"/>
      <c r="F102" s="827">
        <f>SUM(D102*E102)</f>
        <v>0</v>
      </c>
    </row>
    <row r="103" spans="1:6" s="644" customFormat="1" ht="15">
      <c r="A103" s="873"/>
      <c r="B103" s="809"/>
      <c r="C103" s="810"/>
      <c r="D103" s="810"/>
      <c r="E103" s="811"/>
      <c r="F103" s="812"/>
    </row>
    <row r="104" spans="1:6" s="644" customFormat="1" ht="15">
      <c r="A104" s="776"/>
      <c r="B104" s="777"/>
      <c r="C104" s="778"/>
      <c r="D104" s="778"/>
      <c r="E104" s="779"/>
      <c r="F104" s="833"/>
    </row>
    <row r="105" spans="1:6" s="644" customFormat="1" ht="15">
      <c r="A105" s="839" t="s">
        <v>752</v>
      </c>
      <c r="B105" s="863" t="s">
        <v>753</v>
      </c>
      <c r="C105" s="830"/>
      <c r="D105" s="830"/>
      <c r="E105" s="831"/>
      <c r="F105" s="832"/>
    </row>
    <row r="106" spans="1:6" s="644" customFormat="1" ht="76.5">
      <c r="A106" s="840"/>
      <c r="B106" s="867" t="s">
        <v>754</v>
      </c>
      <c r="C106" s="850"/>
      <c r="D106" s="850"/>
      <c r="E106" s="851"/>
      <c r="F106" s="852"/>
    </row>
    <row r="107" spans="1:6" s="644" customFormat="1" ht="15">
      <c r="A107" s="874"/>
      <c r="B107" s="875"/>
      <c r="C107" s="876"/>
      <c r="D107" s="876"/>
      <c r="E107" s="877"/>
      <c r="F107" s="878"/>
    </row>
    <row r="108" spans="1:6" s="644" customFormat="1" ht="38.25">
      <c r="A108" s="842" t="s">
        <v>755</v>
      </c>
      <c r="B108" s="824" t="s">
        <v>1166</v>
      </c>
      <c r="C108" s="843" t="s">
        <v>23</v>
      </c>
      <c r="D108" s="843">
        <v>2</v>
      </c>
      <c r="E108" s="826"/>
      <c r="F108" s="827">
        <f>SUM(D108*E108)</f>
        <v>0</v>
      </c>
    </row>
    <row r="109" spans="1:6" s="644" customFormat="1" ht="15">
      <c r="A109" s="828"/>
      <c r="B109" s="857"/>
      <c r="C109" s="830"/>
      <c r="D109" s="830"/>
      <c r="E109" s="831"/>
      <c r="F109" s="832"/>
    </row>
    <row r="110" spans="1:6" s="640" customFormat="1">
      <c r="A110" s="828" t="s">
        <v>756</v>
      </c>
      <c r="B110" s="863" t="s">
        <v>757</v>
      </c>
      <c r="C110" s="830"/>
      <c r="D110" s="830"/>
      <c r="E110" s="831"/>
      <c r="F110" s="832"/>
    </row>
    <row r="111" spans="1:6" s="640" customFormat="1" ht="63.75">
      <c r="A111" s="840"/>
      <c r="B111" s="867" t="s">
        <v>758</v>
      </c>
      <c r="C111" s="850"/>
      <c r="D111" s="850"/>
      <c r="E111" s="851"/>
      <c r="F111" s="852"/>
    </row>
    <row r="112" spans="1:6" s="640" customFormat="1">
      <c r="A112" s="874"/>
      <c r="B112" s="237"/>
      <c r="C112" s="876"/>
      <c r="D112" s="876"/>
      <c r="E112" s="877"/>
      <c r="F112" s="878"/>
    </row>
    <row r="113" spans="1:6" s="640" customFormat="1" ht="25.5">
      <c r="A113" s="842" t="s">
        <v>759</v>
      </c>
      <c r="B113" s="824" t="s">
        <v>1167</v>
      </c>
      <c r="C113" s="843" t="s">
        <v>23</v>
      </c>
      <c r="D113" s="843">
        <v>6</v>
      </c>
      <c r="E113" s="826"/>
      <c r="F113" s="827">
        <f>SUM(D113*E113)</f>
        <v>0</v>
      </c>
    </row>
    <row r="114" spans="1:6" s="640" customFormat="1">
      <c r="A114" s="874"/>
      <c r="B114" s="875"/>
      <c r="C114" s="876"/>
      <c r="D114" s="876"/>
      <c r="E114" s="877"/>
      <c r="F114" s="878"/>
    </row>
    <row r="115" spans="1:6" s="640" customFormat="1" ht="38.25">
      <c r="A115" s="842" t="s">
        <v>760</v>
      </c>
      <c r="B115" s="824" t="s">
        <v>1169</v>
      </c>
      <c r="C115" s="843" t="s">
        <v>23</v>
      </c>
      <c r="D115" s="843">
        <v>9</v>
      </c>
      <c r="E115" s="826"/>
      <c r="F115" s="827">
        <f>SUM(D115*E115)</f>
        <v>0</v>
      </c>
    </row>
    <row r="116" spans="1:6" s="640" customFormat="1">
      <c r="A116" s="828"/>
      <c r="B116" s="829"/>
      <c r="C116" s="830"/>
      <c r="D116" s="830"/>
      <c r="E116" s="831"/>
      <c r="F116" s="832"/>
    </row>
    <row r="117" spans="1:6" s="640" customFormat="1">
      <c r="A117" s="776"/>
      <c r="B117" s="777"/>
      <c r="C117" s="778"/>
      <c r="D117" s="778"/>
      <c r="E117" s="779"/>
      <c r="F117" s="833"/>
    </row>
    <row r="118" spans="1:6" s="640" customFormat="1">
      <c r="A118" s="874" t="s">
        <v>761</v>
      </c>
      <c r="B118" s="879" t="s">
        <v>762</v>
      </c>
      <c r="C118" s="876"/>
      <c r="D118" s="876"/>
      <c r="E118" s="877"/>
      <c r="F118" s="878"/>
    </row>
    <row r="119" spans="1:6" s="640" customFormat="1">
      <c r="A119" s="842" t="s">
        <v>763</v>
      </c>
      <c r="B119" s="824" t="s">
        <v>764</v>
      </c>
      <c r="C119" s="843" t="s">
        <v>23</v>
      </c>
      <c r="D119" s="843">
        <v>3</v>
      </c>
      <c r="E119" s="826"/>
      <c r="F119" s="827">
        <f t="shared" ref="F119:F130" si="0">SUM(D119*E119)</f>
        <v>0</v>
      </c>
    </row>
    <row r="120" spans="1:6" s="640" customFormat="1" ht="38.25">
      <c r="A120" s="842" t="s">
        <v>765</v>
      </c>
      <c r="B120" s="824" t="s">
        <v>766</v>
      </c>
      <c r="C120" s="843" t="s">
        <v>23</v>
      </c>
      <c r="D120" s="843">
        <v>4</v>
      </c>
      <c r="E120" s="826"/>
      <c r="F120" s="827">
        <f t="shared" si="0"/>
        <v>0</v>
      </c>
    </row>
    <row r="121" spans="1:6" s="640" customFormat="1">
      <c r="A121" s="842" t="s">
        <v>767</v>
      </c>
      <c r="B121" s="824" t="s">
        <v>768</v>
      </c>
      <c r="C121" s="843" t="s">
        <v>23</v>
      </c>
      <c r="D121" s="843">
        <v>4</v>
      </c>
      <c r="E121" s="826"/>
      <c r="F121" s="827">
        <f t="shared" si="0"/>
        <v>0</v>
      </c>
    </row>
    <row r="122" spans="1:6" s="640" customFormat="1" ht="25.5">
      <c r="A122" s="842" t="s">
        <v>769</v>
      </c>
      <c r="B122" s="824" t="s">
        <v>770</v>
      </c>
      <c r="C122" s="843" t="s">
        <v>23</v>
      </c>
      <c r="D122" s="843">
        <v>4</v>
      </c>
      <c r="E122" s="826"/>
      <c r="F122" s="827">
        <f t="shared" si="0"/>
        <v>0</v>
      </c>
    </row>
    <row r="123" spans="1:6" s="640" customFormat="1" ht="25.5">
      <c r="A123" s="842" t="s">
        <v>771</v>
      </c>
      <c r="B123" s="824" t="s">
        <v>772</v>
      </c>
      <c r="C123" s="843" t="s">
        <v>23</v>
      </c>
      <c r="D123" s="843">
        <v>2</v>
      </c>
      <c r="E123" s="826"/>
      <c r="F123" s="827">
        <f t="shared" si="0"/>
        <v>0</v>
      </c>
    </row>
    <row r="124" spans="1:6" s="640" customFormat="1" ht="25.5">
      <c r="A124" s="842" t="s">
        <v>773</v>
      </c>
      <c r="B124" s="824" t="s">
        <v>774</v>
      </c>
      <c r="C124" s="843" t="s">
        <v>23</v>
      </c>
      <c r="D124" s="843">
        <v>2</v>
      </c>
      <c r="E124" s="826"/>
      <c r="F124" s="827">
        <f t="shared" si="0"/>
        <v>0</v>
      </c>
    </row>
    <row r="125" spans="1:6" s="640" customFormat="1" ht="25.5">
      <c r="A125" s="842" t="s">
        <v>775</v>
      </c>
      <c r="B125" s="824" t="s">
        <v>776</v>
      </c>
      <c r="C125" s="843" t="s">
        <v>248</v>
      </c>
      <c r="D125" s="843">
        <v>20</v>
      </c>
      <c r="E125" s="826"/>
      <c r="F125" s="827">
        <f t="shared" si="0"/>
        <v>0</v>
      </c>
    </row>
    <row r="126" spans="1:6" s="640" customFormat="1" ht="25.5">
      <c r="A126" s="842" t="s">
        <v>777</v>
      </c>
      <c r="B126" s="824" t="s">
        <v>778</v>
      </c>
      <c r="C126" s="843" t="s">
        <v>23</v>
      </c>
      <c r="D126" s="843">
        <v>3</v>
      </c>
      <c r="E126" s="826"/>
      <c r="F126" s="827">
        <f t="shared" si="0"/>
        <v>0</v>
      </c>
    </row>
    <row r="127" spans="1:6" s="640" customFormat="1" ht="25.5">
      <c r="A127" s="842" t="s">
        <v>779</v>
      </c>
      <c r="B127" s="824" t="s">
        <v>780</v>
      </c>
      <c r="C127" s="843" t="s">
        <v>23</v>
      </c>
      <c r="D127" s="843">
        <v>4</v>
      </c>
      <c r="E127" s="826"/>
      <c r="F127" s="827">
        <f t="shared" si="0"/>
        <v>0</v>
      </c>
    </row>
    <row r="128" spans="1:6" s="640" customFormat="1">
      <c r="A128" s="842" t="s">
        <v>781</v>
      </c>
      <c r="B128" s="824" t="s">
        <v>782</v>
      </c>
      <c r="C128" s="843" t="s">
        <v>23</v>
      </c>
      <c r="D128" s="843">
        <v>4</v>
      </c>
      <c r="E128" s="826"/>
      <c r="F128" s="827">
        <f t="shared" si="0"/>
        <v>0</v>
      </c>
    </row>
    <row r="129" spans="1:6" s="640" customFormat="1">
      <c r="A129" s="842" t="s">
        <v>783</v>
      </c>
      <c r="B129" s="824" t="s">
        <v>784</v>
      </c>
      <c r="C129" s="843" t="s">
        <v>23</v>
      </c>
      <c r="D129" s="843">
        <v>4</v>
      </c>
      <c r="E129" s="826"/>
      <c r="F129" s="827">
        <f t="shared" si="0"/>
        <v>0</v>
      </c>
    </row>
    <row r="130" spans="1:6" s="640" customFormat="1">
      <c r="A130" s="839" t="s">
        <v>785</v>
      </c>
      <c r="B130" s="854" t="s">
        <v>786</v>
      </c>
      <c r="C130" s="834" t="s">
        <v>23</v>
      </c>
      <c r="D130" s="834">
        <v>4</v>
      </c>
      <c r="E130" s="835"/>
      <c r="F130" s="803">
        <f t="shared" si="0"/>
        <v>0</v>
      </c>
    </row>
    <row r="131" spans="1:6" s="640" customFormat="1" ht="45">
      <c r="A131" s="901" t="s">
        <v>1170</v>
      </c>
      <c r="B131" s="900" t="s">
        <v>1171</v>
      </c>
      <c r="C131" s="642" t="s">
        <v>83</v>
      </c>
      <c r="D131" s="642">
        <v>1</v>
      </c>
      <c r="E131" s="826"/>
      <c r="F131" s="872">
        <f t="shared" ref="F131" si="1">E131*D131</f>
        <v>0</v>
      </c>
    </row>
    <row r="132" spans="1:6" s="640" customFormat="1">
      <c r="A132" s="848"/>
      <c r="B132" s="163"/>
      <c r="C132" s="850"/>
      <c r="D132" s="850"/>
      <c r="E132" s="851"/>
      <c r="F132" s="852"/>
    </row>
    <row r="133" spans="1:6" s="640" customFormat="1">
      <c r="A133" s="842" t="s">
        <v>787</v>
      </c>
      <c r="B133" s="879" t="s">
        <v>788</v>
      </c>
      <c r="C133" s="876"/>
      <c r="D133" s="876"/>
      <c r="E133" s="877"/>
      <c r="F133" s="878"/>
    </row>
    <row r="134" spans="1:6" s="640" customFormat="1" ht="25.5">
      <c r="A134" s="839"/>
      <c r="B134" s="854" t="s">
        <v>789</v>
      </c>
      <c r="C134" s="834" t="s">
        <v>512</v>
      </c>
      <c r="D134" s="834">
        <v>2</v>
      </c>
      <c r="E134" s="835"/>
      <c r="F134" s="803">
        <f>SUM(D134*E134)</f>
        <v>0</v>
      </c>
    </row>
    <row r="135" spans="1:6" s="640" customFormat="1" ht="15">
      <c r="A135" s="886"/>
      <c r="B135" s="887"/>
      <c r="C135" s="888"/>
      <c r="D135" s="888"/>
      <c r="E135" s="889"/>
      <c r="F135" s="889"/>
    </row>
    <row r="136" spans="1:6" s="640" customFormat="1" ht="15">
      <c r="A136" s="880"/>
      <c r="B136" s="881"/>
      <c r="C136" s="882"/>
      <c r="D136" s="882"/>
      <c r="E136" s="883"/>
      <c r="F136" s="883"/>
    </row>
    <row r="137" spans="1:6" s="640" customFormat="1" ht="48.75" customHeight="1">
      <c r="A137" s="880"/>
      <c r="B137" s="881"/>
      <c r="C137" s="882"/>
      <c r="D137" s="882"/>
      <c r="E137" s="884"/>
      <c r="F137" s="883"/>
    </row>
    <row r="138" spans="1:6" s="640" customFormat="1" ht="15">
      <c r="A138" s="880"/>
      <c r="B138" s="881"/>
      <c r="C138" s="882"/>
      <c r="D138" s="882"/>
      <c r="E138" s="884"/>
      <c r="F138" s="885"/>
    </row>
    <row r="139" spans="1:6" s="640" customFormat="1">
      <c r="A139" s="880"/>
      <c r="B139" s="431"/>
      <c r="C139" s="882"/>
      <c r="D139" s="882"/>
      <c r="E139" s="884"/>
      <c r="F139" s="885"/>
    </row>
    <row r="140" spans="1:6" s="640" customFormat="1" ht="15">
      <c r="A140" s="880"/>
      <c r="B140" s="881"/>
      <c r="C140" s="882"/>
      <c r="D140" s="882"/>
      <c r="E140" s="883"/>
      <c r="F140" s="883"/>
    </row>
    <row r="141" spans="1:6" s="640" customFormat="1" ht="15">
      <c r="A141" s="880"/>
      <c r="B141" s="881"/>
      <c r="C141" s="882"/>
      <c r="D141" s="882"/>
      <c r="E141" s="883"/>
      <c r="F141" s="883"/>
    </row>
    <row r="142" spans="1:6" s="640" customFormat="1" ht="30">
      <c r="A142" s="890"/>
      <c r="B142" s="891" t="s">
        <v>1093</v>
      </c>
      <c r="C142" s="642"/>
      <c r="D142" s="642"/>
      <c r="E142" s="643"/>
      <c r="F142" s="892">
        <f>SUM(F14:F141)</f>
        <v>0</v>
      </c>
    </row>
    <row r="143" spans="1:6" ht="16.5">
      <c r="A143" s="893"/>
      <c r="B143" s="894"/>
      <c r="C143" s="641"/>
      <c r="D143" s="641"/>
      <c r="E143" s="895"/>
      <c r="F143" s="896"/>
    </row>
    <row r="144" spans="1:6" ht="16.5">
      <c r="A144" s="893"/>
      <c r="B144" s="894"/>
      <c r="C144" s="641"/>
      <c r="D144" s="641"/>
      <c r="E144" s="895"/>
      <c r="F144" s="896"/>
    </row>
    <row r="145" spans="1:6" ht="36">
      <c r="A145" s="893"/>
      <c r="B145" s="897" t="s">
        <v>1094</v>
      </c>
      <c r="C145" s="898"/>
      <c r="D145" s="898"/>
      <c r="E145" s="899"/>
      <c r="F145" s="892">
        <f>SUM(F142)</f>
        <v>0</v>
      </c>
    </row>
    <row r="146" spans="1:6" ht="18">
      <c r="A146" s="893"/>
      <c r="B146" s="897" t="s">
        <v>1095</v>
      </c>
      <c r="C146" s="898"/>
      <c r="D146" s="898"/>
      <c r="E146" s="899"/>
      <c r="F146" s="892">
        <f>F145*0.22</f>
        <v>0</v>
      </c>
    </row>
    <row r="147" spans="1:6" ht="36">
      <c r="A147" s="893"/>
      <c r="B147" s="897" t="s">
        <v>1096</v>
      </c>
      <c r="C147" s="898"/>
      <c r="D147" s="898"/>
      <c r="E147" s="899"/>
      <c r="F147" s="892">
        <f>SUM(F145:F146)</f>
        <v>0</v>
      </c>
    </row>
  </sheetData>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activeCell="B156" sqref="B156"/>
    </sheetView>
  </sheetViews>
  <sheetFormatPr defaultRowHeight="15"/>
  <cols>
    <col min="1" max="1" width="3" style="684" bestFit="1" customWidth="1"/>
    <col min="2" max="2" width="41.140625" style="684" customWidth="1"/>
    <col min="3" max="3" width="9.140625" style="684"/>
    <col min="4" max="4" width="6.42578125" style="684" bestFit="1" customWidth="1"/>
    <col min="5" max="5" width="11.140625" style="684" bestFit="1" customWidth="1"/>
    <col min="6" max="6" width="11.7109375" style="684" bestFit="1" customWidth="1"/>
    <col min="7" max="7" width="9.140625" style="684"/>
    <col min="8" max="8" width="11.140625" style="684" bestFit="1" customWidth="1"/>
    <col min="9" max="16384" width="9.140625" style="684"/>
  </cols>
  <sheetData>
    <row r="1" spans="1:6">
      <c r="A1" s="359"/>
      <c r="B1" s="359" t="s">
        <v>1035</v>
      </c>
      <c r="C1" s="360"/>
      <c r="D1" s="361"/>
      <c r="E1" s="361"/>
      <c r="F1" s="361"/>
    </row>
    <row r="2" spans="1:6">
      <c r="A2" s="362"/>
      <c r="B2" s="908" t="s">
        <v>1036</v>
      </c>
      <c r="C2" s="908"/>
      <c r="D2" s="908"/>
      <c r="E2" s="908"/>
      <c r="F2" s="908"/>
    </row>
    <row r="3" spans="1:6" ht="30.75" customHeight="1">
      <c r="A3" s="362"/>
      <c r="B3" s="908"/>
      <c r="C3" s="908"/>
      <c r="D3" s="908"/>
      <c r="E3" s="908"/>
      <c r="F3" s="908"/>
    </row>
    <row r="4" spans="1:6" ht="30.75" customHeight="1">
      <c r="A4" s="363" t="s">
        <v>802</v>
      </c>
      <c r="B4" s="363" t="s">
        <v>1037</v>
      </c>
      <c r="C4" s="363" t="s">
        <v>405</v>
      </c>
      <c r="D4" s="364" t="s">
        <v>406</v>
      </c>
      <c r="E4" s="364" t="s">
        <v>1038</v>
      </c>
      <c r="F4" s="364" t="s">
        <v>805</v>
      </c>
    </row>
    <row r="5" spans="1:6">
      <c r="A5" s="362"/>
      <c r="B5" s="362" t="s">
        <v>1039</v>
      </c>
      <c r="C5" s="365"/>
      <c r="D5" s="366"/>
      <c r="E5" s="367"/>
      <c r="F5" s="367"/>
    </row>
    <row r="6" spans="1:6" s="685" customFormat="1" ht="34.5">
      <c r="A6" s="368">
        <v>1</v>
      </c>
      <c r="B6" s="369" t="s">
        <v>1040</v>
      </c>
      <c r="C6" s="665" t="s">
        <v>257</v>
      </c>
      <c r="D6" s="370">
        <v>150</v>
      </c>
      <c r="E6" s="668"/>
      <c r="F6" s="670">
        <f t="shared" ref="F6:F7" si="0">D6*E6</f>
        <v>0</v>
      </c>
    </row>
    <row r="7" spans="1:6" s="685" customFormat="1" ht="35.25" customHeight="1">
      <c r="A7" s="368">
        <v>2</v>
      </c>
      <c r="B7" s="371" t="s">
        <v>1041</v>
      </c>
      <c r="C7" s="665" t="s">
        <v>395</v>
      </c>
      <c r="D7" s="370">
        <v>65</v>
      </c>
      <c r="E7" s="668"/>
      <c r="F7" s="670">
        <f t="shared" si="0"/>
        <v>0</v>
      </c>
    </row>
    <row r="8" spans="1:6" s="685" customFormat="1">
      <c r="A8" s="909">
        <v>2</v>
      </c>
      <c r="B8" s="910" t="s">
        <v>1042</v>
      </c>
      <c r="C8" s="909" t="s">
        <v>257</v>
      </c>
      <c r="D8" s="911">
        <v>565</v>
      </c>
      <c r="E8" s="912"/>
      <c r="F8" s="913">
        <f>D8*E8</f>
        <v>0</v>
      </c>
    </row>
    <row r="9" spans="1:6" s="685" customFormat="1">
      <c r="A9" s="909"/>
      <c r="B9" s="910"/>
      <c r="C9" s="909"/>
      <c r="D9" s="911"/>
      <c r="E9" s="912"/>
      <c r="F9" s="913"/>
    </row>
    <row r="10" spans="1:6" s="685" customFormat="1">
      <c r="A10" s="909"/>
      <c r="B10" s="910"/>
      <c r="C10" s="909"/>
      <c r="D10" s="911"/>
      <c r="E10" s="912"/>
      <c r="F10" s="913"/>
    </row>
    <row r="11" spans="1:6" s="685" customFormat="1">
      <c r="A11" s="909"/>
      <c r="B11" s="910"/>
      <c r="C11" s="909"/>
      <c r="D11" s="911"/>
      <c r="E11" s="912"/>
      <c r="F11" s="913"/>
    </row>
    <row r="12" spans="1:6" s="685" customFormat="1">
      <c r="A12" s="909"/>
      <c r="B12" s="910"/>
      <c r="C12" s="909"/>
      <c r="D12" s="911"/>
      <c r="E12" s="912"/>
      <c r="F12" s="913"/>
    </row>
    <row r="13" spans="1:6" s="685" customFormat="1">
      <c r="A13" s="909">
        <v>3</v>
      </c>
      <c r="B13" s="910" t="s">
        <v>1043</v>
      </c>
      <c r="C13" s="914" t="s">
        <v>248</v>
      </c>
      <c r="D13" s="911">
        <v>250</v>
      </c>
      <c r="E13" s="912"/>
      <c r="F13" s="913">
        <f>D13*E13</f>
        <v>0</v>
      </c>
    </row>
    <row r="14" spans="1:6" s="685" customFormat="1">
      <c r="A14" s="909"/>
      <c r="B14" s="910"/>
      <c r="C14" s="914"/>
      <c r="D14" s="911"/>
      <c r="E14" s="912"/>
      <c r="F14" s="913"/>
    </row>
    <row r="15" spans="1:6" s="685" customFormat="1" ht="33.75">
      <c r="A15" s="665">
        <v>4</v>
      </c>
      <c r="B15" s="666" t="s">
        <v>1044</v>
      </c>
      <c r="C15" s="671" t="s">
        <v>395</v>
      </c>
      <c r="D15" s="667">
        <v>10</v>
      </c>
      <c r="E15" s="668"/>
      <c r="F15" s="670">
        <f>+D15*E15</f>
        <v>0</v>
      </c>
    </row>
    <row r="16" spans="1:6" s="685" customFormat="1">
      <c r="A16" s="909">
        <v>5</v>
      </c>
      <c r="B16" s="915" t="s">
        <v>1045</v>
      </c>
      <c r="C16" s="909" t="s">
        <v>248</v>
      </c>
      <c r="D16" s="911">
        <v>8</v>
      </c>
      <c r="E16" s="912"/>
      <c r="F16" s="913">
        <f>D16*E16</f>
        <v>0</v>
      </c>
    </row>
    <row r="17" spans="1:6" s="685" customFormat="1">
      <c r="A17" s="909"/>
      <c r="B17" s="915"/>
      <c r="C17" s="909"/>
      <c r="D17" s="911"/>
      <c r="E17" s="912"/>
      <c r="F17" s="913"/>
    </row>
    <row r="18" spans="1:6" s="685" customFormat="1">
      <c r="A18" s="665"/>
      <c r="B18" s="372" t="s">
        <v>1046</v>
      </c>
      <c r="C18" s="665"/>
      <c r="D18" s="667"/>
      <c r="E18" s="668"/>
      <c r="F18" s="670"/>
    </row>
    <row r="19" spans="1:6" s="685" customFormat="1">
      <c r="A19" s="909">
        <v>6</v>
      </c>
      <c r="B19" s="910" t="s">
        <v>1047</v>
      </c>
      <c r="C19" s="909" t="s">
        <v>248</v>
      </c>
      <c r="D19" s="911">
        <v>20</v>
      </c>
      <c r="E19" s="912"/>
      <c r="F19" s="913">
        <f>D19*E19</f>
        <v>0</v>
      </c>
    </row>
    <row r="20" spans="1:6" s="685" customFormat="1">
      <c r="A20" s="909"/>
      <c r="B20" s="910"/>
      <c r="C20" s="909"/>
      <c r="D20" s="911"/>
      <c r="E20" s="912"/>
      <c r="F20" s="913"/>
    </row>
    <row r="21" spans="1:6" s="685" customFormat="1">
      <c r="A21" s="909"/>
      <c r="B21" s="910"/>
      <c r="C21" s="909"/>
      <c r="D21" s="911"/>
      <c r="E21" s="912"/>
      <c r="F21" s="913"/>
    </row>
    <row r="22" spans="1:6" s="685" customFormat="1">
      <c r="A22" s="909">
        <v>7</v>
      </c>
      <c r="B22" s="910" t="s">
        <v>1048</v>
      </c>
      <c r="C22" s="909" t="s">
        <v>23</v>
      </c>
      <c r="D22" s="911">
        <v>2</v>
      </c>
      <c r="E22" s="912"/>
      <c r="F22" s="913">
        <f>D22*E22</f>
        <v>0</v>
      </c>
    </row>
    <row r="23" spans="1:6" s="685" customFormat="1">
      <c r="A23" s="909"/>
      <c r="B23" s="910"/>
      <c r="C23" s="909"/>
      <c r="D23" s="911"/>
      <c r="E23" s="912"/>
      <c r="F23" s="913"/>
    </row>
    <row r="24" spans="1:6" s="685" customFormat="1" ht="23.25" customHeight="1">
      <c r="A24" s="909">
        <v>8</v>
      </c>
      <c r="B24" s="910" t="s">
        <v>1049</v>
      </c>
      <c r="C24" s="909" t="s">
        <v>23</v>
      </c>
      <c r="D24" s="911">
        <v>2</v>
      </c>
      <c r="E24" s="912"/>
      <c r="F24" s="913">
        <f>D24*E24</f>
        <v>0</v>
      </c>
    </row>
    <row r="25" spans="1:6" s="685" customFormat="1">
      <c r="A25" s="909"/>
      <c r="B25" s="910"/>
      <c r="C25" s="909"/>
      <c r="D25" s="911"/>
      <c r="E25" s="912"/>
      <c r="F25" s="913"/>
    </row>
    <row r="26" spans="1:6" s="685" customFormat="1">
      <c r="A26" s="909">
        <v>9</v>
      </c>
      <c r="B26" s="910" t="s">
        <v>1050</v>
      </c>
      <c r="C26" s="909" t="s">
        <v>23</v>
      </c>
      <c r="D26" s="911">
        <v>2</v>
      </c>
      <c r="E26" s="912"/>
      <c r="F26" s="913">
        <f>D26*E26</f>
        <v>0</v>
      </c>
    </row>
    <row r="27" spans="1:6" s="685" customFormat="1">
      <c r="A27" s="909"/>
      <c r="B27" s="910"/>
      <c r="C27" s="909"/>
      <c r="D27" s="911"/>
      <c r="E27" s="912"/>
      <c r="F27" s="913"/>
    </row>
    <row r="28" spans="1:6" s="685" customFormat="1" ht="23.25" customHeight="1">
      <c r="A28" s="909">
        <v>10</v>
      </c>
      <c r="B28" s="910" t="s">
        <v>1051</v>
      </c>
      <c r="C28" s="909" t="s">
        <v>23</v>
      </c>
      <c r="D28" s="911">
        <v>2</v>
      </c>
      <c r="E28" s="912"/>
      <c r="F28" s="913">
        <f>D28*E28</f>
        <v>0</v>
      </c>
    </row>
    <row r="29" spans="1:6" s="685" customFormat="1">
      <c r="A29" s="909"/>
      <c r="B29" s="910"/>
      <c r="C29" s="909"/>
      <c r="D29" s="911"/>
      <c r="E29" s="912"/>
      <c r="F29" s="913"/>
    </row>
    <row r="30" spans="1:6" s="685" customFormat="1">
      <c r="A30" s="665"/>
      <c r="B30" s="373" t="s">
        <v>1052</v>
      </c>
      <c r="C30" s="665"/>
      <c r="D30" s="667"/>
      <c r="E30" s="668"/>
      <c r="F30" s="670"/>
    </row>
    <row r="31" spans="1:6" s="685" customFormat="1">
      <c r="A31" s="909">
        <v>11</v>
      </c>
      <c r="B31" s="910" t="s">
        <v>1053</v>
      </c>
      <c r="C31" s="909" t="s">
        <v>248</v>
      </c>
      <c r="D31" s="911">
        <v>520</v>
      </c>
      <c r="E31" s="912"/>
      <c r="F31" s="916">
        <f>D31*E31</f>
        <v>0</v>
      </c>
    </row>
    <row r="32" spans="1:6" s="685" customFormat="1">
      <c r="A32" s="909"/>
      <c r="B32" s="910"/>
      <c r="C32" s="909"/>
      <c r="D32" s="911"/>
      <c r="E32" s="912"/>
      <c r="F32" s="916"/>
    </row>
    <row r="33" spans="1:8" s="685" customFormat="1">
      <c r="A33" s="909"/>
      <c r="B33" s="910"/>
      <c r="C33" s="909"/>
      <c r="D33" s="911"/>
      <c r="E33" s="912"/>
      <c r="F33" s="916"/>
    </row>
    <row r="34" spans="1:8" s="685" customFormat="1">
      <c r="A34" s="909">
        <v>12</v>
      </c>
      <c r="B34" s="910" t="s">
        <v>1054</v>
      </c>
      <c r="C34" s="909" t="s">
        <v>248</v>
      </c>
      <c r="D34" s="911">
        <v>270</v>
      </c>
      <c r="E34" s="912"/>
      <c r="F34" s="916">
        <f>D34*E34</f>
        <v>0</v>
      </c>
    </row>
    <row r="35" spans="1:8" s="685" customFormat="1">
      <c r="A35" s="909"/>
      <c r="B35" s="910"/>
      <c r="C35" s="909"/>
      <c r="D35" s="911"/>
      <c r="E35" s="912"/>
      <c r="F35" s="916"/>
    </row>
    <row r="36" spans="1:8" s="685" customFormat="1">
      <c r="A36" s="909">
        <v>13</v>
      </c>
      <c r="B36" s="910" t="s">
        <v>1055</v>
      </c>
      <c r="C36" s="909" t="s">
        <v>257</v>
      </c>
      <c r="D36" s="911">
        <v>220</v>
      </c>
      <c r="E36" s="912"/>
      <c r="F36" s="916">
        <f>D36*E36</f>
        <v>0</v>
      </c>
    </row>
    <row r="37" spans="1:8" s="685" customFormat="1">
      <c r="A37" s="909"/>
      <c r="B37" s="910"/>
      <c r="C37" s="909"/>
      <c r="D37" s="911"/>
      <c r="E37" s="912"/>
      <c r="F37" s="916"/>
    </row>
    <row r="38" spans="1:8" s="685" customFormat="1" ht="22.5">
      <c r="A38" s="665">
        <v>14</v>
      </c>
      <c r="B38" s="666" t="s">
        <v>1056</v>
      </c>
      <c r="C38" s="665" t="s">
        <v>23</v>
      </c>
      <c r="D38" s="667">
        <v>2</v>
      </c>
      <c r="E38" s="692"/>
      <c r="F38" s="669">
        <f>+D38*E38</f>
        <v>0</v>
      </c>
    </row>
    <row r="39" spans="1:8" s="685" customFormat="1">
      <c r="A39" s="665"/>
      <c r="B39" s="373" t="s">
        <v>1057</v>
      </c>
      <c r="C39" s="665"/>
      <c r="D39" s="667"/>
      <c r="E39" s="668"/>
      <c r="F39" s="669"/>
      <c r="H39" s="773"/>
    </row>
    <row r="40" spans="1:8" s="685" customFormat="1" ht="102">
      <c r="A40" s="909">
        <v>15</v>
      </c>
      <c r="B40" s="369" t="s">
        <v>1058</v>
      </c>
      <c r="C40" s="665"/>
      <c r="D40" s="667"/>
      <c r="E40" s="668"/>
      <c r="F40" s="669"/>
    </row>
    <row r="41" spans="1:8" s="685" customFormat="1" ht="67.5">
      <c r="A41" s="909"/>
      <c r="B41" s="374" t="s">
        <v>1059</v>
      </c>
      <c r="C41" s="375" t="s">
        <v>23</v>
      </c>
      <c r="D41" s="667">
        <v>40</v>
      </c>
      <c r="E41" s="670"/>
      <c r="F41" s="669">
        <f>+D41*E41</f>
        <v>0</v>
      </c>
    </row>
    <row r="42" spans="1:8" s="685" customFormat="1" ht="67.5">
      <c r="A42" s="909"/>
      <c r="B42" s="374" t="s">
        <v>1060</v>
      </c>
      <c r="C42" s="375" t="s">
        <v>23</v>
      </c>
      <c r="D42" s="667">
        <v>43</v>
      </c>
      <c r="E42" s="670"/>
      <c r="F42" s="669">
        <f t="shared" ref="F42:F63" si="1">+D42*E42</f>
        <v>0</v>
      </c>
    </row>
    <row r="43" spans="1:8" s="685" customFormat="1" ht="67.5">
      <c r="A43" s="909"/>
      <c r="B43" s="374" t="s">
        <v>1061</v>
      </c>
      <c r="C43" s="375" t="s">
        <v>23</v>
      </c>
      <c r="D43" s="667">
        <v>9</v>
      </c>
      <c r="E43" s="670"/>
      <c r="F43" s="669">
        <f t="shared" si="1"/>
        <v>0</v>
      </c>
    </row>
    <row r="44" spans="1:8" s="685" customFormat="1" ht="33.75">
      <c r="A44" s="909"/>
      <c r="B44" s="374" t="s">
        <v>1062</v>
      </c>
      <c r="C44" s="375" t="s">
        <v>248</v>
      </c>
      <c r="D44" s="667">
        <v>155</v>
      </c>
      <c r="E44" s="670"/>
      <c r="F44" s="669">
        <f t="shared" si="1"/>
        <v>0</v>
      </c>
    </row>
    <row r="45" spans="1:8" s="685" customFormat="1">
      <c r="A45" s="909"/>
      <c r="B45" s="376" t="s">
        <v>1063</v>
      </c>
      <c r="C45" s="375" t="s">
        <v>23</v>
      </c>
      <c r="D45" s="667">
        <v>280</v>
      </c>
      <c r="E45" s="670"/>
      <c r="F45" s="669">
        <f t="shared" si="1"/>
        <v>0</v>
      </c>
    </row>
    <row r="46" spans="1:8" s="685" customFormat="1">
      <c r="A46" s="909"/>
      <c r="B46" s="374" t="s">
        <v>1064</v>
      </c>
      <c r="C46" s="375" t="s">
        <v>23</v>
      </c>
      <c r="D46" s="667">
        <v>280</v>
      </c>
      <c r="E46" s="670"/>
      <c r="F46" s="669">
        <f t="shared" si="1"/>
        <v>0</v>
      </c>
    </row>
    <row r="47" spans="1:8" s="685" customFormat="1">
      <c r="A47" s="909"/>
      <c r="B47" s="374" t="s">
        <v>1065</v>
      </c>
      <c r="C47" s="375" t="s">
        <v>248</v>
      </c>
      <c r="D47" s="667">
        <v>300</v>
      </c>
      <c r="E47" s="670"/>
      <c r="F47" s="669">
        <f t="shared" si="1"/>
        <v>0</v>
      </c>
    </row>
    <row r="48" spans="1:8" s="685" customFormat="1">
      <c r="A48" s="909"/>
      <c r="B48" s="374" t="s">
        <v>1066</v>
      </c>
      <c r="C48" s="375" t="s">
        <v>23</v>
      </c>
      <c r="D48" s="667">
        <v>51</v>
      </c>
      <c r="E48" s="670"/>
      <c r="F48" s="669">
        <f t="shared" si="1"/>
        <v>0</v>
      </c>
    </row>
    <row r="49" spans="1:6" s="685" customFormat="1">
      <c r="A49" s="909"/>
      <c r="B49" s="374" t="s">
        <v>1067</v>
      </c>
      <c r="C49" s="375" t="s">
        <v>23</v>
      </c>
      <c r="D49" s="667">
        <v>14</v>
      </c>
      <c r="E49" s="670"/>
      <c r="F49" s="669">
        <f t="shared" si="1"/>
        <v>0</v>
      </c>
    </row>
    <row r="50" spans="1:6" s="685" customFormat="1" ht="101.25">
      <c r="A50" s="909"/>
      <c r="B50" s="374" t="s">
        <v>1081</v>
      </c>
      <c r="C50" s="375" t="s">
        <v>83</v>
      </c>
      <c r="D50" s="667">
        <v>6</v>
      </c>
      <c r="E50" s="670"/>
      <c r="F50" s="669">
        <f t="shared" si="1"/>
        <v>0</v>
      </c>
    </row>
    <row r="51" spans="1:6" s="685" customFormat="1">
      <c r="A51" s="909"/>
      <c r="B51" s="376" t="s">
        <v>1068</v>
      </c>
      <c r="C51" s="375" t="s">
        <v>248</v>
      </c>
      <c r="D51" s="667">
        <v>100</v>
      </c>
      <c r="E51" s="670"/>
      <c r="F51" s="669">
        <f t="shared" si="1"/>
        <v>0</v>
      </c>
    </row>
    <row r="52" spans="1:6" s="685" customFormat="1" ht="33.75">
      <c r="A52" s="909"/>
      <c r="B52" s="376" t="s">
        <v>1069</v>
      </c>
      <c r="C52" s="375" t="s">
        <v>395</v>
      </c>
      <c r="D52" s="667">
        <v>65</v>
      </c>
      <c r="E52" s="670"/>
      <c r="F52" s="669">
        <f t="shared" si="1"/>
        <v>0</v>
      </c>
    </row>
    <row r="53" spans="1:6" s="685" customFormat="1" ht="22.5">
      <c r="A53" s="909"/>
      <c r="B53" s="376" t="s">
        <v>1070</v>
      </c>
      <c r="C53" s="375" t="s">
        <v>23</v>
      </c>
      <c r="D53" s="667">
        <v>26</v>
      </c>
      <c r="E53" s="670"/>
      <c r="F53" s="669">
        <f t="shared" si="1"/>
        <v>0</v>
      </c>
    </row>
    <row r="54" spans="1:6" s="685" customFormat="1" ht="22.5">
      <c r="A54" s="909"/>
      <c r="B54" s="376" t="s">
        <v>1071</v>
      </c>
      <c r="C54" s="375" t="s">
        <v>23</v>
      </c>
      <c r="D54" s="667">
        <v>9</v>
      </c>
      <c r="E54" s="670"/>
      <c r="F54" s="669">
        <f t="shared" si="1"/>
        <v>0</v>
      </c>
    </row>
    <row r="55" spans="1:6" s="685" customFormat="1" ht="22.5">
      <c r="A55" s="909"/>
      <c r="B55" s="376" t="s">
        <v>1072</v>
      </c>
      <c r="C55" s="375" t="s">
        <v>23</v>
      </c>
      <c r="D55" s="667">
        <v>26</v>
      </c>
      <c r="E55" s="670"/>
      <c r="F55" s="669">
        <f t="shared" si="1"/>
        <v>0</v>
      </c>
    </row>
    <row r="56" spans="1:6" s="685" customFormat="1" ht="22.5">
      <c r="A56" s="909"/>
      <c r="B56" s="376" t="s">
        <v>1073</v>
      </c>
      <c r="C56" s="375" t="s">
        <v>23</v>
      </c>
      <c r="D56" s="667">
        <v>9</v>
      </c>
      <c r="E56" s="670"/>
      <c r="F56" s="669">
        <f t="shared" si="1"/>
        <v>0</v>
      </c>
    </row>
    <row r="57" spans="1:6" s="685" customFormat="1" ht="22.5">
      <c r="A57" s="909"/>
      <c r="B57" s="376" t="s">
        <v>1074</v>
      </c>
      <c r="C57" s="375" t="s">
        <v>23</v>
      </c>
      <c r="D57" s="667">
        <v>26</v>
      </c>
      <c r="E57" s="670"/>
      <c r="F57" s="669">
        <f t="shared" si="1"/>
        <v>0</v>
      </c>
    </row>
    <row r="58" spans="1:6" s="685" customFormat="1" ht="22.5">
      <c r="A58" s="909"/>
      <c r="B58" s="376" t="s">
        <v>1075</v>
      </c>
      <c r="C58" s="375" t="s">
        <v>23</v>
      </c>
      <c r="D58" s="667">
        <v>9</v>
      </c>
      <c r="E58" s="670"/>
      <c r="F58" s="669">
        <f t="shared" si="1"/>
        <v>0</v>
      </c>
    </row>
    <row r="59" spans="1:6" s="685" customFormat="1" ht="101.25">
      <c r="A59" s="909"/>
      <c r="B59" s="376" t="s">
        <v>1076</v>
      </c>
      <c r="C59" s="375" t="s">
        <v>248</v>
      </c>
      <c r="D59" s="667">
        <v>100</v>
      </c>
      <c r="E59" s="670"/>
      <c r="F59" s="669">
        <f t="shared" si="1"/>
        <v>0</v>
      </c>
    </row>
    <row r="60" spans="1:6" s="685" customFormat="1" ht="22.5">
      <c r="A60" s="909"/>
      <c r="B60" s="376" t="s">
        <v>1077</v>
      </c>
      <c r="C60" s="375" t="s">
        <v>248</v>
      </c>
      <c r="D60" s="667">
        <v>100</v>
      </c>
      <c r="E60" s="670"/>
      <c r="F60" s="669">
        <f t="shared" si="1"/>
        <v>0</v>
      </c>
    </row>
    <row r="61" spans="1:6" s="685" customFormat="1">
      <c r="A61" s="909"/>
      <c r="B61" s="376" t="s">
        <v>1078</v>
      </c>
      <c r="C61" s="375" t="s">
        <v>23</v>
      </c>
      <c r="D61" s="667">
        <v>35</v>
      </c>
      <c r="E61" s="670"/>
      <c r="F61" s="669">
        <f>+D61*E61</f>
        <v>0</v>
      </c>
    </row>
    <row r="62" spans="1:6" s="685" customFormat="1" ht="22.5">
      <c r="A62" s="909"/>
      <c r="B62" s="376" t="s">
        <v>1079</v>
      </c>
      <c r="C62" s="375" t="s">
        <v>23</v>
      </c>
      <c r="D62" s="667">
        <v>20</v>
      </c>
      <c r="E62" s="670"/>
      <c r="F62" s="669">
        <f t="shared" si="1"/>
        <v>0</v>
      </c>
    </row>
    <row r="63" spans="1:6" s="685" customFormat="1" ht="191.25">
      <c r="A63" s="368">
        <v>16</v>
      </c>
      <c r="B63" s="376" t="s">
        <v>1080</v>
      </c>
      <c r="C63" s="375" t="s">
        <v>23</v>
      </c>
      <c r="D63" s="667">
        <v>8</v>
      </c>
      <c r="E63" s="670"/>
      <c r="F63" s="669">
        <f t="shared" si="1"/>
        <v>0</v>
      </c>
    </row>
    <row r="64" spans="1:6" s="685" customFormat="1" ht="225">
      <c r="A64" s="368">
        <v>17</v>
      </c>
      <c r="B64" s="686" t="s">
        <v>1118</v>
      </c>
      <c r="C64" s="407" t="s">
        <v>23</v>
      </c>
      <c r="D64" s="408">
        <v>8</v>
      </c>
      <c r="E64" s="409"/>
      <c r="F64" s="410">
        <f>+D64*E64</f>
        <v>0</v>
      </c>
    </row>
    <row r="65" spans="1:8" s="685" customFormat="1">
      <c r="A65" s="377"/>
      <c r="B65" s="402" t="s">
        <v>1097</v>
      </c>
      <c r="C65" s="403"/>
      <c r="D65" s="404"/>
      <c r="E65" s="405"/>
      <c r="F65" s="406">
        <f>SUM(F6:F64)</f>
        <v>0</v>
      </c>
    </row>
    <row r="66" spans="1:8">
      <c r="A66" s="382"/>
      <c r="B66" s="401" t="s">
        <v>1098</v>
      </c>
      <c r="C66" s="378"/>
      <c r="D66" s="379"/>
      <c r="E66" s="380"/>
      <c r="F66" s="381">
        <f>0.22*F65</f>
        <v>0</v>
      </c>
      <c r="H66" s="687"/>
    </row>
    <row r="67" spans="1:8">
      <c r="A67" s="384"/>
      <c r="B67" s="401" t="s">
        <v>1099</v>
      </c>
      <c r="C67" s="378"/>
      <c r="D67" s="379"/>
      <c r="E67" s="380"/>
      <c r="F67" s="381">
        <f>SUM(F65:F66)</f>
        <v>0</v>
      </c>
      <c r="H67" s="687"/>
    </row>
    <row r="68" spans="1:8">
      <c r="A68" s="383"/>
      <c r="B68" s="362"/>
      <c r="C68" s="365"/>
      <c r="D68" s="366"/>
      <c r="E68" s="366"/>
      <c r="F68" s="366"/>
    </row>
    <row r="69" spans="1:8">
      <c r="A69" s="385"/>
      <c r="B69" s="386"/>
      <c r="C69" s="385"/>
      <c r="D69" s="387"/>
      <c r="E69" s="388"/>
      <c r="F69" s="388"/>
    </row>
    <row r="70" spans="1:8">
      <c r="A70" s="385"/>
      <c r="B70" s="389"/>
      <c r="C70" s="385"/>
      <c r="D70" s="387"/>
      <c r="E70" s="388"/>
      <c r="F70" s="388"/>
    </row>
    <row r="71" spans="1:8">
      <c r="A71" s="390"/>
      <c r="B71" s="386"/>
      <c r="C71" s="385"/>
      <c r="D71" s="387"/>
      <c r="E71" s="388"/>
      <c r="F71" s="388"/>
    </row>
    <row r="72" spans="1:8">
      <c r="A72" s="391"/>
      <c r="B72" s="392"/>
      <c r="C72" s="393"/>
      <c r="D72" s="394"/>
      <c r="E72" s="395"/>
      <c r="F72" s="396"/>
    </row>
  </sheetData>
  <mergeCells count="68">
    <mergeCell ref="A40:A62"/>
    <mergeCell ref="A36:A37"/>
    <mergeCell ref="B36:B37"/>
    <mergeCell ref="C36:C37"/>
    <mergeCell ref="D36:D37"/>
    <mergeCell ref="E36:E37"/>
    <mergeCell ref="F36:F37"/>
    <mergeCell ref="A34:A35"/>
    <mergeCell ref="B34:B35"/>
    <mergeCell ref="C34:C35"/>
    <mergeCell ref="D34:D35"/>
    <mergeCell ref="E34:E35"/>
    <mergeCell ref="F34:F35"/>
    <mergeCell ref="F31:F33"/>
    <mergeCell ref="A28:A29"/>
    <mergeCell ref="B28:B29"/>
    <mergeCell ref="C28:C29"/>
    <mergeCell ref="D28:D29"/>
    <mergeCell ref="E28:E29"/>
    <mergeCell ref="F28:F29"/>
    <mergeCell ref="A31:A33"/>
    <mergeCell ref="B31:B33"/>
    <mergeCell ref="C31:C33"/>
    <mergeCell ref="D31:D33"/>
    <mergeCell ref="E31:E33"/>
    <mergeCell ref="F26:F27"/>
    <mergeCell ref="A24:A25"/>
    <mergeCell ref="B24:B25"/>
    <mergeCell ref="C24:C25"/>
    <mergeCell ref="D24:D25"/>
    <mergeCell ref="E24:E25"/>
    <mergeCell ref="F24:F25"/>
    <mergeCell ref="A26:A27"/>
    <mergeCell ref="B26:B27"/>
    <mergeCell ref="C26:C27"/>
    <mergeCell ref="D26:D27"/>
    <mergeCell ref="E26:E27"/>
    <mergeCell ref="F22:F23"/>
    <mergeCell ref="A19:A21"/>
    <mergeCell ref="B19:B21"/>
    <mergeCell ref="C19:C21"/>
    <mergeCell ref="D19:D21"/>
    <mergeCell ref="E19:E21"/>
    <mergeCell ref="F19:F21"/>
    <mergeCell ref="A22:A23"/>
    <mergeCell ref="B22:B23"/>
    <mergeCell ref="C22:C23"/>
    <mergeCell ref="D22:D23"/>
    <mergeCell ref="E22:E23"/>
    <mergeCell ref="F16:F17"/>
    <mergeCell ref="A13:A14"/>
    <mergeCell ref="B13:B14"/>
    <mergeCell ref="C13:C14"/>
    <mergeCell ref="D13:D14"/>
    <mergeCell ref="E13:E14"/>
    <mergeCell ref="F13:F14"/>
    <mergeCell ref="A16:A17"/>
    <mergeCell ref="B16:B17"/>
    <mergeCell ref="C16:C17"/>
    <mergeCell ref="D16:D17"/>
    <mergeCell ref="E16:E17"/>
    <mergeCell ref="B2:F3"/>
    <mergeCell ref="A8:A12"/>
    <mergeCell ref="B8:B12"/>
    <mergeCell ref="C8:C12"/>
    <mergeCell ref="D8:D12"/>
    <mergeCell ref="E8:E12"/>
    <mergeCell ref="F8:F12"/>
  </mergeCells>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view="pageLayout" zoomScale="130" zoomScaleNormal="100" zoomScalePageLayoutView="130" workbookViewId="0">
      <selection activeCell="B156" sqref="B156"/>
    </sheetView>
  </sheetViews>
  <sheetFormatPr defaultColWidth="9.140625" defaultRowHeight="12.75"/>
  <cols>
    <col min="1" max="1" width="4" style="1" customWidth="1"/>
    <col min="2" max="2" width="4.85546875" style="747" customWidth="1"/>
    <col min="3" max="3" width="53.140625" style="693" customWidth="1"/>
    <col min="4" max="4" width="9.140625" style="711" customWidth="1"/>
    <col min="5" max="6" width="9.140625" style="708"/>
    <col min="7" max="7" width="9.140625" style="712"/>
    <col min="8" max="16384" width="9.140625" style="1"/>
  </cols>
  <sheetData>
    <row r="1" spans="2:12" ht="18">
      <c r="B1" s="709"/>
      <c r="C1" s="919" t="s">
        <v>108</v>
      </c>
      <c r="D1" s="919"/>
      <c r="E1" s="919"/>
      <c r="F1" s="919"/>
      <c r="G1" s="919"/>
    </row>
    <row r="2" spans="2:12">
      <c r="B2" s="709"/>
      <c r="C2" s="710"/>
    </row>
    <row r="3" spans="2:12">
      <c r="B3" s="709"/>
      <c r="C3" s="713" t="s">
        <v>8</v>
      </c>
    </row>
    <row r="4" spans="2:12">
      <c r="B4" s="709"/>
      <c r="C4" s="710"/>
    </row>
    <row r="5" spans="2:12">
      <c r="B5" s="714"/>
      <c r="C5" s="715" t="s">
        <v>3</v>
      </c>
      <c r="D5" s="716"/>
      <c r="E5" s="717"/>
      <c r="F5" s="717"/>
      <c r="G5" s="718"/>
    </row>
    <row r="6" spans="2:12">
      <c r="B6" s="709"/>
      <c r="C6" s="710" t="s">
        <v>9</v>
      </c>
      <c r="F6" s="719"/>
      <c r="G6" s="720">
        <f>G37</f>
        <v>0</v>
      </c>
      <c r="I6" s="721"/>
      <c r="J6" s="707"/>
      <c r="K6" s="707"/>
      <c r="L6" s="707"/>
    </row>
    <row r="7" spans="2:12">
      <c r="B7" s="709"/>
      <c r="C7" s="710" t="s">
        <v>10</v>
      </c>
      <c r="F7" s="719"/>
      <c r="G7" s="720">
        <f>G76</f>
        <v>0</v>
      </c>
      <c r="I7" s="722"/>
      <c r="J7" s="723"/>
      <c r="K7" s="723"/>
    </row>
    <row r="8" spans="2:12">
      <c r="B8" s="709"/>
      <c r="C8" s="710" t="s">
        <v>11</v>
      </c>
      <c r="F8" s="719"/>
      <c r="G8" s="720">
        <f>G148</f>
        <v>0</v>
      </c>
      <c r="I8" s="724"/>
      <c r="J8" s="723"/>
      <c r="K8" s="723"/>
    </row>
    <row r="9" spans="2:12">
      <c r="B9" s="725"/>
      <c r="C9" s="726" t="s">
        <v>12</v>
      </c>
      <c r="D9" s="727"/>
      <c r="F9" s="719"/>
      <c r="G9" s="720">
        <f>G186</f>
        <v>0</v>
      </c>
      <c r="I9" s="728"/>
      <c r="J9" s="723"/>
      <c r="K9" s="723"/>
    </row>
    <row r="10" spans="2:12">
      <c r="B10" s="725"/>
      <c r="C10" s="726" t="s">
        <v>104</v>
      </c>
      <c r="D10" s="727"/>
      <c r="F10" s="719"/>
      <c r="G10" s="720">
        <f>G218</f>
        <v>0</v>
      </c>
      <c r="I10" s="728"/>
      <c r="J10" s="723"/>
      <c r="K10" s="723"/>
    </row>
    <row r="11" spans="2:12">
      <c r="B11" s="714"/>
      <c r="C11" s="729" t="s">
        <v>13</v>
      </c>
      <c r="D11" s="716"/>
      <c r="E11" s="717"/>
      <c r="F11" s="730"/>
      <c r="G11" s="731">
        <f>G235</f>
        <v>0</v>
      </c>
      <c r="I11" s="732"/>
      <c r="J11" s="723"/>
      <c r="K11" s="733"/>
      <c r="L11" s="723"/>
    </row>
    <row r="12" spans="2:12">
      <c r="B12" s="709"/>
      <c r="C12" s="713" t="s">
        <v>14</v>
      </c>
      <c r="F12" s="734"/>
      <c r="G12" s="735">
        <f>SUM(F6:G11)</f>
        <v>0</v>
      </c>
      <c r="I12" s="732"/>
      <c r="J12" s="723"/>
      <c r="K12" s="733"/>
      <c r="L12" s="723"/>
    </row>
    <row r="13" spans="2:12">
      <c r="B13" s="709"/>
      <c r="C13" s="710"/>
      <c r="E13" s="736"/>
      <c r="F13" s="736"/>
      <c r="G13" s="737"/>
      <c r="I13" s="732"/>
      <c r="J13" s="707"/>
      <c r="K13" s="733"/>
      <c r="L13" s="707"/>
    </row>
    <row r="14" spans="2:12">
      <c r="B14" s="714"/>
      <c r="C14" s="715" t="s">
        <v>4</v>
      </c>
      <c r="D14" s="716"/>
      <c r="E14" s="717"/>
      <c r="F14" s="717"/>
      <c r="G14" s="718"/>
      <c r="I14" s="728"/>
      <c r="J14" s="707"/>
      <c r="K14" s="733"/>
      <c r="L14" s="707"/>
    </row>
    <row r="15" spans="2:12">
      <c r="B15" s="709"/>
      <c r="C15" s="710" t="s">
        <v>15</v>
      </c>
      <c r="F15" s="719"/>
      <c r="G15" s="720">
        <f>G246</f>
        <v>0</v>
      </c>
      <c r="I15" s="732"/>
      <c r="J15" s="707"/>
      <c r="K15" s="733"/>
      <c r="L15" s="707"/>
    </row>
    <row r="16" spans="2:12">
      <c r="B16" s="709"/>
      <c r="C16" s="710" t="s">
        <v>16</v>
      </c>
      <c r="F16" s="719"/>
      <c r="G16" s="720">
        <f>G257</f>
        <v>0</v>
      </c>
      <c r="I16" s="724"/>
    </row>
    <row r="17" spans="2:12">
      <c r="B17" s="709"/>
      <c r="C17" s="710" t="s">
        <v>17</v>
      </c>
      <c r="F17" s="719"/>
      <c r="G17" s="720">
        <f>G270</f>
        <v>0</v>
      </c>
      <c r="I17" s="724"/>
      <c r="J17" s="707"/>
      <c r="K17" s="733"/>
      <c r="L17" s="707"/>
    </row>
    <row r="18" spans="2:12">
      <c r="B18" s="714"/>
      <c r="C18" s="729" t="s">
        <v>47</v>
      </c>
      <c r="D18" s="716"/>
      <c r="E18" s="717"/>
      <c r="F18" s="730"/>
      <c r="G18" s="731">
        <f>G277</f>
        <v>0</v>
      </c>
    </row>
    <row r="19" spans="2:12" ht="12" customHeight="1">
      <c r="B19" s="709"/>
      <c r="C19" s="713" t="s">
        <v>50</v>
      </c>
      <c r="F19" s="734"/>
      <c r="G19" s="735">
        <f>SUM(F15:G18)</f>
        <v>0</v>
      </c>
    </row>
    <row r="20" spans="2:12" ht="12" customHeight="1">
      <c r="B20" s="709"/>
      <c r="C20" s="649" t="s">
        <v>1105</v>
      </c>
      <c r="D20" s="645"/>
      <c r="E20" s="646"/>
      <c r="F20" s="647"/>
      <c r="G20" s="648">
        <f>G12+G19</f>
        <v>0</v>
      </c>
    </row>
    <row r="21" spans="2:12" ht="12" customHeight="1">
      <c r="B21" s="709"/>
      <c r="C21" s="649" t="s">
        <v>1104</v>
      </c>
      <c r="D21" s="645"/>
      <c r="E21" s="646"/>
      <c r="F21" s="647"/>
      <c r="G21" s="648">
        <f>0.22*G20</f>
        <v>0</v>
      </c>
    </row>
    <row r="22" spans="2:12" ht="12" customHeight="1">
      <c r="B22" s="709"/>
      <c r="C22" s="649" t="s">
        <v>1106</v>
      </c>
      <c r="D22" s="645"/>
      <c r="E22" s="646"/>
      <c r="F22" s="647"/>
      <c r="G22" s="648">
        <f>G20+G21</f>
        <v>0</v>
      </c>
    </row>
    <row r="23" spans="2:12" ht="12" customHeight="1">
      <c r="B23" s="709"/>
      <c r="C23" s="713"/>
      <c r="F23" s="734"/>
      <c r="G23" s="735"/>
      <c r="I23" s="724"/>
    </row>
    <row r="24" spans="2:12">
      <c r="B24" s="709"/>
      <c r="C24" s="713" t="s">
        <v>70</v>
      </c>
      <c r="F24" s="734"/>
      <c r="G24" s="735"/>
      <c r="I24" s="724"/>
    </row>
    <row r="25" spans="2:12" ht="72" customHeight="1">
      <c r="B25" s="709"/>
      <c r="C25" s="918" t="s">
        <v>85</v>
      </c>
      <c r="D25" s="918"/>
      <c r="E25" s="918"/>
      <c r="F25" s="918"/>
      <c r="G25" s="918"/>
      <c r="I25" s="724"/>
    </row>
    <row r="26" spans="2:12">
      <c r="B26" s="709"/>
      <c r="C26" s="710"/>
      <c r="I26" s="724"/>
    </row>
    <row r="27" spans="2:12" ht="15.75">
      <c r="B27" s="738"/>
      <c r="C27" s="739" t="s">
        <v>3</v>
      </c>
      <c r="D27" s="740"/>
      <c r="E27" s="741"/>
      <c r="F27" s="741"/>
      <c r="G27" s="742"/>
      <c r="I27" s="724"/>
    </row>
    <row r="28" spans="2:12">
      <c r="B28" s="709"/>
      <c r="C28" s="710"/>
      <c r="I28" s="724"/>
    </row>
    <row r="29" spans="2:12">
      <c r="B29" s="743" t="s">
        <v>21</v>
      </c>
      <c r="C29" s="10" t="s">
        <v>9</v>
      </c>
      <c r="D29" s="744" t="s">
        <v>18</v>
      </c>
      <c r="E29" s="745" t="s">
        <v>19</v>
      </c>
      <c r="F29" s="745" t="s">
        <v>1125</v>
      </c>
      <c r="G29" s="746" t="s">
        <v>20</v>
      </c>
      <c r="I29" s="724"/>
    </row>
    <row r="30" spans="2:12">
      <c r="I30" s="724"/>
    </row>
    <row r="31" spans="2:12" ht="25.5">
      <c r="B31" s="747" t="s">
        <v>22</v>
      </c>
      <c r="C31" s="693" t="s">
        <v>82</v>
      </c>
      <c r="D31" s="711" t="s">
        <v>83</v>
      </c>
      <c r="E31" s="708">
        <v>1</v>
      </c>
      <c r="F31" s="703"/>
      <c r="G31" s="712">
        <f>E31*F31</f>
        <v>0</v>
      </c>
    </row>
    <row r="32" spans="2:12">
      <c r="F32" s="703"/>
    </row>
    <row r="33" spans="2:9" ht="51">
      <c r="B33" s="747" t="s">
        <v>81</v>
      </c>
      <c r="C33" s="693" t="s">
        <v>109</v>
      </c>
      <c r="D33" s="711" t="s">
        <v>83</v>
      </c>
      <c r="E33" s="708">
        <v>1</v>
      </c>
      <c r="F33" s="703"/>
      <c r="G33" s="712">
        <f>E33*F33</f>
        <v>0</v>
      </c>
    </row>
    <row r="34" spans="2:9">
      <c r="F34" s="703"/>
    </row>
    <row r="35" spans="2:9" ht="25.5">
      <c r="B35" s="747" t="s">
        <v>84</v>
      </c>
      <c r="C35" s="693" t="s">
        <v>51</v>
      </c>
      <c r="D35" s="711" t="s">
        <v>83</v>
      </c>
      <c r="E35" s="708">
        <v>1</v>
      </c>
      <c r="F35" s="703"/>
      <c r="G35" s="712">
        <f>E35*F35</f>
        <v>0</v>
      </c>
    </row>
    <row r="36" spans="2:9">
      <c r="B36" s="748"/>
      <c r="C36" s="11"/>
      <c r="D36" s="716"/>
      <c r="E36" s="717"/>
      <c r="F36" s="717"/>
      <c r="G36" s="718"/>
      <c r="I36" s="724"/>
    </row>
    <row r="37" spans="2:9">
      <c r="B37" s="749"/>
      <c r="C37" s="12" t="s">
        <v>24</v>
      </c>
      <c r="D37" s="750"/>
      <c r="E37" s="751"/>
      <c r="F37" s="751"/>
      <c r="G37" s="752">
        <f>SUM(G31:G36)</f>
        <v>0</v>
      </c>
    </row>
    <row r="39" spans="2:9">
      <c r="B39" s="743" t="s">
        <v>25</v>
      </c>
      <c r="C39" s="10" t="s">
        <v>10</v>
      </c>
      <c r="D39" s="744" t="s">
        <v>18</v>
      </c>
      <c r="E39" s="745" t="s">
        <v>19</v>
      </c>
      <c r="F39" s="745" t="s">
        <v>1125</v>
      </c>
      <c r="G39" s="746" t="s">
        <v>20</v>
      </c>
    </row>
    <row r="40" spans="2:9" s="706" customFormat="1">
      <c r="B40" s="753"/>
      <c r="C40" s="13"/>
      <c r="D40" s="754"/>
      <c r="E40" s="755"/>
      <c r="F40" s="755"/>
      <c r="G40" s="756"/>
    </row>
    <row r="41" spans="2:9" s="706" customFormat="1" ht="38.25">
      <c r="B41" s="757" t="s">
        <v>27</v>
      </c>
      <c r="C41" s="5" t="s">
        <v>110</v>
      </c>
      <c r="D41" s="707"/>
      <c r="E41" s="707"/>
      <c r="F41" s="707"/>
      <c r="G41" s="707"/>
    </row>
    <row r="42" spans="2:9" s="706" customFormat="1" ht="15">
      <c r="B42" s="757"/>
      <c r="C42" s="5" t="s">
        <v>59</v>
      </c>
      <c r="D42" s="758" t="s">
        <v>54</v>
      </c>
      <c r="E42" s="759">
        <v>5.2944320000000014</v>
      </c>
      <c r="F42" s="704"/>
      <c r="G42" s="760">
        <f>E42*F42</f>
        <v>0</v>
      </c>
    </row>
    <row r="43" spans="2:9" s="706" customFormat="1" ht="15">
      <c r="B43" s="757"/>
      <c r="C43" s="5" t="s">
        <v>143</v>
      </c>
      <c r="D43" s="758" t="s">
        <v>54</v>
      </c>
      <c r="E43" s="759">
        <v>27.624102660000002</v>
      </c>
      <c r="F43" s="704"/>
      <c r="G43" s="760">
        <f>E43*F43</f>
        <v>0</v>
      </c>
    </row>
    <row r="44" spans="2:9" s="706" customFormat="1" ht="15">
      <c r="B44" s="757"/>
      <c r="C44" s="5" t="s">
        <v>144</v>
      </c>
      <c r="D44" s="758" t="s">
        <v>54</v>
      </c>
      <c r="E44" s="759">
        <v>327.86907378500001</v>
      </c>
      <c r="F44" s="704"/>
      <c r="G44" s="760">
        <f>E44*F44</f>
        <v>0</v>
      </c>
    </row>
    <row r="45" spans="2:9" s="706" customFormat="1" ht="15">
      <c r="B45" s="757"/>
      <c r="C45" s="5" t="s">
        <v>145</v>
      </c>
      <c r="D45" s="758" t="s">
        <v>54</v>
      </c>
      <c r="E45" s="759">
        <v>23.481152342999998</v>
      </c>
      <c r="F45" s="704"/>
      <c r="G45" s="760">
        <f>E45*F45</f>
        <v>0</v>
      </c>
    </row>
    <row r="46" spans="2:9" s="706" customFormat="1">
      <c r="B46" s="757"/>
      <c r="C46" s="5"/>
      <c r="D46" s="758"/>
      <c r="E46" s="759"/>
      <c r="F46" s="704"/>
      <c r="G46" s="760"/>
    </row>
    <row r="47" spans="2:9" s="706" customFormat="1">
      <c r="B47" s="757"/>
      <c r="C47" s="5"/>
      <c r="D47" s="758"/>
      <c r="E47" s="759"/>
      <c r="F47" s="704"/>
      <c r="G47" s="760"/>
    </row>
    <row r="48" spans="2:9" s="706" customFormat="1">
      <c r="B48" s="757"/>
      <c r="C48" s="5"/>
      <c r="D48" s="758"/>
      <c r="E48" s="759"/>
      <c r="F48" s="704"/>
      <c r="G48" s="760"/>
    </row>
    <row r="49" spans="2:7" s="706" customFormat="1">
      <c r="B49" s="757"/>
      <c r="C49" s="5"/>
      <c r="D49" s="758"/>
      <c r="E49" s="759"/>
      <c r="F49" s="704"/>
      <c r="G49" s="760"/>
    </row>
    <row r="50" spans="2:7" s="706" customFormat="1">
      <c r="B50" s="757"/>
      <c r="C50" s="5"/>
      <c r="D50" s="758"/>
      <c r="E50" s="759"/>
      <c r="F50" s="704"/>
      <c r="G50" s="760"/>
    </row>
    <row r="51" spans="2:7" s="706" customFormat="1" ht="25.5">
      <c r="B51" s="761" t="s">
        <v>28</v>
      </c>
      <c r="C51" s="5" t="s">
        <v>111</v>
      </c>
      <c r="D51" s="707"/>
      <c r="E51" s="759"/>
      <c r="F51" s="707"/>
      <c r="G51" s="707"/>
    </row>
    <row r="52" spans="2:7" s="706" customFormat="1" ht="13.5" customHeight="1">
      <c r="B52" s="761"/>
      <c r="C52" s="5" t="s">
        <v>146</v>
      </c>
      <c r="D52" s="758" t="s">
        <v>55</v>
      </c>
      <c r="E52" s="759">
        <v>8.4799999999999986</v>
      </c>
      <c r="F52" s="704"/>
      <c r="G52" s="760">
        <f>E52*F52</f>
        <v>0</v>
      </c>
    </row>
    <row r="53" spans="2:7" s="706" customFormat="1" ht="13.5" customHeight="1">
      <c r="B53" s="757"/>
      <c r="C53" s="5" t="s">
        <v>147</v>
      </c>
      <c r="D53" s="758" t="s">
        <v>55</v>
      </c>
      <c r="E53" s="759">
        <v>50.244500000000002</v>
      </c>
      <c r="F53" s="704"/>
      <c r="G53" s="760">
        <f>E53*F53</f>
        <v>0</v>
      </c>
    </row>
    <row r="54" spans="2:7" s="706" customFormat="1" ht="13.5" customHeight="1">
      <c r="B54" s="757"/>
      <c r="C54" s="5" t="s">
        <v>148</v>
      </c>
      <c r="D54" s="758" t="s">
        <v>55</v>
      </c>
      <c r="E54" s="759">
        <v>8.4799999999999986</v>
      </c>
      <c r="F54" s="704"/>
      <c r="G54" s="760">
        <f>E54*F54</f>
        <v>0</v>
      </c>
    </row>
    <row r="55" spans="2:7" s="706" customFormat="1" ht="27" customHeight="1">
      <c r="B55" s="757"/>
      <c r="C55" s="5" t="s">
        <v>77</v>
      </c>
      <c r="D55" s="758" t="s">
        <v>55</v>
      </c>
      <c r="E55" s="762">
        <v>77.763000000000005</v>
      </c>
      <c r="F55" s="704"/>
      <c r="G55" s="760">
        <f>E55*F55</f>
        <v>0</v>
      </c>
    </row>
    <row r="56" spans="2:7" s="706" customFormat="1" ht="27.75" customHeight="1">
      <c r="B56" s="757"/>
      <c r="C56" s="5" t="s">
        <v>130</v>
      </c>
      <c r="D56" s="758" t="s">
        <v>55</v>
      </c>
      <c r="E56" s="762">
        <v>22.453000000000003</v>
      </c>
      <c r="F56" s="704"/>
      <c r="G56" s="760">
        <f>E56*F56</f>
        <v>0</v>
      </c>
    </row>
    <row r="57" spans="2:7" s="706" customFormat="1">
      <c r="B57" s="757"/>
      <c r="C57" s="14"/>
      <c r="D57" s="763"/>
      <c r="E57" s="764"/>
      <c r="F57" s="764"/>
      <c r="G57" s="765"/>
    </row>
    <row r="58" spans="2:7" s="706" customFormat="1" ht="65.25" customHeight="1">
      <c r="B58" s="747" t="s">
        <v>94</v>
      </c>
      <c r="C58" s="693" t="s">
        <v>189</v>
      </c>
      <c r="D58" s="758" t="s">
        <v>80</v>
      </c>
      <c r="E58" s="703">
        <v>168</v>
      </c>
      <c r="F58" s="703"/>
      <c r="G58" s="712">
        <f>E58*F58</f>
        <v>0</v>
      </c>
    </row>
    <row r="59" spans="2:7" s="706" customFormat="1">
      <c r="B59" s="747"/>
      <c r="C59" s="693"/>
      <c r="D59" s="711"/>
      <c r="E59" s="708"/>
      <c r="F59" s="705"/>
      <c r="G59" s="712"/>
    </row>
    <row r="60" spans="2:7" s="706" customFormat="1" ht="25.5">
      <c r="B60" s="747" t="s">
        <v>52</v>
      </c>
      <c r="C60" s="5" t="s">
        <v>190</v>
      </c>
      <c r="D60" s="758" t="s">
        <v>23</v>
      </c>
      <c r="E60" s="703">
        <v>12</v>
      </c>
      <c r="F60" s="703"/>
      <c r="G60" s="712">
        <f>E60*F60</f>
        <v>0</v>
      </c>
    </row>
    <row r="61" spans="2:7" s="706" customFormat="1">
      <c r="E61" s="762"/>
    </row>
    <row r="62" spans="2:7" s="706" customFormat="1">
      <c r="B62" s="15" t="s">
        <v>60</v>
      </c>
      <c r="C62" s="5" t="s">
        <v>56</v>
      </c>
      <c r="D62" s="707"/>
      <c r="E62" s="759"/>
      <c r="F62" s="707"/>
      <c r="G62" s="707"/>
    </row>
    <row r="63" spans="2:7" s="706" customFormat="1" ht="15">
      <c r="B63" s="757"/>
      <c r="C63" s="5" t="s">
        <v>78</v>
      </c>
      <c r="D63" s="758" t="s">
        <v>57</v>
      </c>
      <c r="E63" s="759">
        <v>17.939999999999998</v>
      </c>
      <c r="F63" s="704"/>
      <c r="G63" s="760">
        <f t="shared" ref="G63:G68" si="0">E63*F63</f>
        <v>0</v>
      </c>
    </row>
    <row r="64" spans="2:7" s="706" customFormat="1" ht="15">
      <c r="B64" s="757"/>
      <c r="C64" s="5" t="s">
        <v>149</v>
      </c>
      <c r="D64" s="758" t="s">
        <v>57</v>
      </c>
      <c r="E64" s="759">
        <v>9.4600000000000009</v>
      </c>
      <c r="F64" s="704"/>
      <c r="G64" s="760">
        <f t="shared" si="0"/>
        <v>0</v>
      </c>
    </row>
    <row r="65" spans="1:7" s="706" customFormat="1" ht="15">
      <c r="B65" s="757"/>
      <c r="C65" s="5" t="s">
        <v>150</v>
      </c>
      <c r="D65" s="758" t="s">
        <v>57</v>
      </c>
      <c r="E65" s="759">
        <v>92.689999999999984</v>
      </c>
      <c r="F65" s="704"/>
      <c r="G65" s="760">
        <f t="shared" si="0"/>
        <v>0</v>
      </c>
    </row>
    <row r="66" spans="1:7" s="706" customFormat="1" ht="15">
      <c r="B66" s="757"/>
      <c r="C66" s="5" t="s">
        <v>151</v>
      </c>
      <c r="D66" s="758" t="s">
        <v>57</v>
      </c>
      <c r="E66" s="759">
        <v>9.4600000000000009</v>
      </c>
      <c r="F66" s="704"/>
      <c r="G66" s="760">
        <f t="shared" si="0"/>
        <v>0</v>
      </c>
    </row>
    <row r="67" spans="1:7" s="706" customFormat="1" ht="15">
      <c r="B67" s="757"/>
      <c r="C67" s="5" t="s">
        <v>131</v>
      </c>
      <c r="D67" s="758" t="s">
        <v>57</v>
      </c>
      <c r="E67" s="759">
        <v>102.05</v>
      </c>
      <c r="F67" s="704"/>
      <c r="G67" s="760">
        <f t="shared" si="0"/>
        <v>0</v>
      </c>
    </row>
    <row r="68" spans="1:7" s="706" customFormat="1" ht="14.25" customHeight="1">
      <c r="B68" s="757"/>
      <c r="C68" s="5" t="s">
        <v>132</v>
      </c>
      <c r="D68" s="758" t="s">
        <v>57</v>
      </c>
      <c r="E68" s="759">
        <v>27.84</v>
      </c>
      <c r="F68" s="704"/>
      <c r="G68" s="760">
        <f t="shared" si="0"/>
        <v>0</v>
      </c>
    </row>
    <row r="69" spans="1:7" s="706" customFormat="1">
      <c r="B69" s="15"/>
      <c r="E69" s="762"/>
    </row>
    <row r="70" spans="1:7">
      <c r="A70" s="724"/>
      <c r="B70" s="15" t="s">
        <v>61</v>
      </c>
      <c r="C70" s="5" t="s">
        <v>120</v>
      </c>
      <c r="D70" s="758"/>
      <c r="E70" s="759"/>
      <c r="F70" s="707"/>
      <c r="G70" s="707"/>
    </row>
    <row r="71" spans="1:7" ht="15">
      <c r="B71" s="15"/>
      <c r="C71" s="5" t="s">
        <v>58</v>
      </c>
      <c r="D71" s="758" t="s">
        <v>54</v>
      </c>
      <c r="E71" s="759">
        <v>4.0814752000000016</v>
      </c>
      <c r="F71" s="704"/>
      <c r="G71" s="760">
        <f>E71*F71</f>
        <v>0</v>
      </c>
    </row>
    <row r="72" spans="1:7" ht="15">
      <c r="B72" s="15"/>
      <c r="C72" s="5" t="s">
        <v>152</v>
      </c>
      <c r="D72" s="758" t="s">
        <v>54</v>
      </c>
      <c r="E72" s="759">
        <v>18.321910926000005</v>
      </c>
      <c r="F72" s="704"/>
      <c r="G72" s="760">
        <f>E72*F72</f>
        <v>0</v>
      </c>
    </row>
    <row r="73" spans="1:7" ht="15">
      <c r="B73" s="15"/>
      <c r="C73" s="5" t="s">
        <v>153</v>
      </c>
      <c r="D73" s="758" t="s">
        <v>54</v>
      </c>
      <c r="E73" s="759">
        <v>210.34263116350002</v>
      </c>
      <c r="F73" s="704"/>
      <c r="G73" s="760">
        <f>E73*F73</f>
        <v>0</v>
      </c>
    </row>
    <row r="74" spans="1:7" ht="15">
      <c r="B74" s="15"/>
      <c r="C74" s="5" t="s">
        <v>154</v>
      </c>
      <c r="D74" s="758" t="s">
        <v>54</v>
      </c>
      <c r="E74" s="759">
        <v>13.764665577299999</v>
      </c>
      <c r="F74" s="704"/>
      <c r="G74" s="760">
        <f>E74*F74</f>
        <v>0</v>
      </c>
    </row>
    <row r="75" spans="1:7">
      <c r="B75" s="748"/>
      <c r="C75" s="11"/>
      <c r="D75" s="716"/>
      <c r="E75" s="717"/>
      <c r="F75" s="717"/>
      <c r="G75" s="718"/>
    </row>
    <row r="76" spans="1:7">
      <c r="B76" s="749"/>
      <c r="C76" s="12" t="s">
        <v>29</v>
      </c>
      <c r="D76" s="750"/>
      <c r="E76" s="751"/>
      <c r="F76" s="751"/>
      <c r="G76" s="752">
        <f>SUM(G40:G75)</f>
        <v>0</v>
      </c>
    </row>
    <row r="77" spans="1:7">
      <c r="B77" s="749"/>
      <c r="C77" s="12"/>
      <c r="D77" s="750"/>
      <c r="E77" s="751"/>
      <c r="F77" s="751"/>
      <c r="G77" s="752"/>
    </row>
    <row r="79" spans="1:7">
      <c r="B79" s="743" t="s">
        <v>30</v>
      </c>
      <c r="C79" s="10" t="s">
        <v>11</v>
      </c>
      <c r="D79" s="744" t="s">
        <v>18</v>
      </c>
      <c r="E79" s="745" t="s">
        <v>19</v>
      </c>
      <c r="F79" s="745" t="s">
        <v>1125</v>
      </c>
      <c r="G79" s="746" t="s">
        <v>20</v>
      </c>
    </row>
    <row r="81" spans="2:7">
      <c r="C81" s="693" t="s">
        <v>26</v>
      </c>
    </row>
    <row r="82" spans="2:7" ht="25.5" customHeight="1">
      <c r="C82" s="918" t="s">
        <v>31</v>
      </c>
      <c r="D82" s="918"/>
      <c r="E82" s="918"/>
      <c r="F82" s="918"/>
      <c r="G82" s="918"/>
    </row>
    <row r="84" spans="2:7" ht="14.25" customHeight="1">
      <c r="B84" s="747" t="s">
        <v>32</v>
      </c>
      <c r="C84" s="5" t="s">
        <v>121</v>
      </c>
      <c r="D84" s="1"/>
      <c r="E84" s="1"/>
      <c r="F84" s="1"/>
      <c r="G84" s="1"/>
    </row>
    <row r="85" spans="2:7" ht="15">
      <c r="C85" s="5" t="s">
        <v>62</v>
      </c>
      <c r="D85" s="758" t="s">
        <v>54</v>
      </c>
      <c r="E85" s="759">
        <v>1.5840000000000001</v>
      </c>
      <c r="G85" s="712">
        <f>E85*F85</f>
        <v>0</v>
      </c>
    </row>
    <row r="86" spans="2:7" ht="15">
      <c r="C86" s="5" t="s">
        <v>155</v>
      </c>
      <c r="D86" s="758" t="s">
        <v>54</v>
      </c>
      <c r="E86" s="759">
        <v>1.7640000000000002</v>
      </c>
      <c r="G86" s="712">
        <f>E86*F86</f>
        <v>0</v>
      </c>
    </row>
    <row r="87" spans="2:7" ht="15">
      <c r="C87" s="5" t="s">
        <v>156</v>
      </c>
      <c r="D87" s="758" t="s">
        <v>54</v>
      </c>
      <c r="E87" s="759">
        <v>8.8440000000000012</v>
      </c>
      <c r="G87" s="712">
        <f>E87*F87</f>
        <v>0</v>
      </c>
    </row>
    <row r="88" spans="2:7" ht="15">
      <c r="C88" s="5" t="s">
        <v>157</v>
      </c>
      <c r="D88" s="758" t="s">
        <v>54</v>
      </c>
      <c r="E88" s="759">
        <v>1.7640000000000002</v>
      </c>
      <c r="G88" s="712">
        <f>E88*F88</f>
        <v>0</v>
      </c>
    </row>
    <row r="90" spans="2:7" ht="51">
      <c r="B90" s="747" t="s">
        <v>33</v>
      </c>
      <c r="C90" s="6" t="s">
        <v>122</v>
      </c>
      <c r="D90" s="758" t="s">
        <v>54</v>
      </c>
      <c r="E90" s="766">
        <v>14</v>
      </c>
      <c r="G90" s="712">
        <f>E90*F90</f>
        <v>0</v>
      </c>
    </row>
    <row r="91" spans="2:7">
      <c r="C91" s="6"/>
      <c r="E91" s="766"/>
    </row>
    <row r="92" spans="2:7">
      <c r="C92" s="6"/>
      <c r="E92" s="766"/>
    </row>
    <row r="93" spans="2:7">
      <c r="C93" s="6"/>
      <c r="E93" s="766"/>
    </row>
    <row r="94" spans="2:7">
      <c r="C94" s="6"/>
      <c r="E94" s="766"/>
    </row>
    <row r="95" spans="2:7" ht="39.75" customHeight="1">
      <c r="B95" s="747" t="s">
        <v>34</v>
      </c>
      <c r="C95" s="6" t="s">
        <v>134</v>
      </c>
      <c r="D95" s="758" t="s">
        <v>54</v>
      </c>
      <c r="E95" s="766">
        <v>28.644000000000002</v>
      </c>
      <c r="G95" s="712">
        <f>E95*F95</f>
        <v>0</v>
      </c>
    </row>
    <row r="96" spans="2:7">
      <c r="C96" s="6"/>
      <c r="E96" s="766"/>
    </row>
    <row r="97" spans="2:7" ht="54" customHeight="1">
      <c r="B97" s="747" t="s">
        <v>64</v>
      </c>
      <c r="C97" s="6" t="s">
        <v>135</v>
      </c>
      <c r="D97" s="758" t="s">
        <v>54</v>
      </c>
      <c r="E97" s="766">
        <v>10.070880000000001</v>
      </c>
      <c r="G97" s="712">
        <f>E97*F97</f>
        <v>0</v>
      </c>
    </row>
    <row r="98" spans="2:7">
      <c r="C98" s="6"/>
      <c r="E98" s="766"/>
    </row>
    <row r="99" spans="2:7" ht="25.5">
      <c r="B99" s="767" t="s">
        <v>65</v>
      </c>
      <c r="C99" s="6" t="s">
        <v>158</v>
      </c>
      <c r="D99" s="707"/>
      <c r="E99" s="759"/>
      <c r="F99" s="707"/>
      <c r="G99" s="707"/>
    </row>
    <row r="100" spans="2:7" ht="15">
      <c r="B100" s="767"/>
      <c r="C100" s="6" t="s">
        <v>112</v>
      </c>
      <c r="D100" s="758" t="s">
        <v>54</v>
      </c>
      <c r="E100" s="766">
        <v>2.415</v>
      </c>
      <c r="G100" s="760">
        <f>E100*F100</f>
        <v>0</v>
      </c>
    </row>
    <row r="101" spans="2:7" ht="15">
      <c r="B101" s="767"/>
      <c r="C101" s="6" t="s">
        <v>163</v>
      </c>
      <c r="D101" s="758" t="s">
        <v>54</v>
      </c>
      <c r="E101" s="766">
        <v>2.0499999999999998</v>
      </c>
      <c r="G101" s="760">
        <f>E101*F101</f>
        <v>0</v>
      </c>
    </row>
    <row r="102" spans="2:7" ht="15">
      <c r="B102" s="767"/>
      <c r="C102" s="6" t="s">
        <v>191</v>
      </c>
      <c r="D102" s="758" t="s">
        <v>54</v>
      </c>
      <c r="E102" s="766">
        <v>8.2768350000000002</v>
      </c>
      <c r="G102" s="760">
        <f>E102*F102</f>
        <v>0</v>
      </c>
    </row>
    <row r="103" spans="2:7">
      <c r="B103" s="767"/>
      <c r="C103" s="6" t="s">
        <v>113</v>
      </c>
      <c r="D103" s="1"/>
      <c r="E103" s="768"/>
      <c r="F103" s="1"/>
      <c r="G103" s="1"/>
    </row>
    <row r="104" spans="2:7" ht="15">
      <c r="B104" s="767"/>
      <c r="C104" s="6" t="s">
        <v>114</v>
      </c>
      <c r="D104" s="758" t="s">
        <v>54</v>
      </c>
      <c r="E104" s="766">
        <v>3.5385000000000004</v>
      </c>
      <c r="G104" s="760">
        <f>E104*F104</f>
        <v>0</v>
      </c>
    </row>
    <row r="105" spans="2:7">
      <c r="B105" s="767"/>
      <c r="C105" s="6" t="s">
        <v>115</v>
      </c>
      <c r="D105" s="1"/>
      <c r="E105" s="768"/>
      <c r="F105" s="1"/>
      <c r="G105" s="1"/>
    </row>
    <row r="106" spans="2:7" ht="15">
      <c r="B106" s="767"/>
      <c r="C106" s="6" t="s">
        <v>114</v>
      </c>
      <c r="D106" s="758" t="s">
        <v>54</v>
      </c>
      <c r="E106" s="766">
        <v>1.7938200000000002</v>
      </c>
      <c r="G106" s="760">
        <f>E106*F106</f>
        <v>0</v>
      </c>
    </row>
    <row r="107" spans="2:7">
      <c r="C107" s="6"/>
      <c r="E107" s="766"/>
    </row>
    <row r="108" spans="2:7" ht="25.5">
      <c r="B108" s="767" t="s">
        <v>117</v>
      </c>
      <c r="C108" s="6" t="s">
        <v>159</v>
      </c>
      <c r="D108" s="707"/>
      <c r="E108" s="759"/>
      <c r="F108" s="707"/>
      <c r="G108" s="707"/>
    </row>
    <row r="109" spans="2:7" ht="15">
      <c r="B109" s="767"/>
      <c r="C109" s="6" t="s">
        <v>112</v>
      </c>
      <c r="D109" s="758" t="s">
        <v>54</v>
      </c>
      <c r="E109" s="766">
        <v>21.419999999999998</v>
      </c>
      <c r="G109" s="760">
        <f>E109*F109</f>
        <v>0</v>
      </c>
    </row>
    <row r="110" spans="2:7" ht="14.25" customHeight="1">
      <c r="B110" s="767"/>
      <c r="C110" s="6" t="s">
        <v>192</v>
      </c>
      <c r="D110" s="758" t="s">
        <v>54</v>
      </c>
      <c r="E110" s="766">
        <v>36.587985000000003</v>
      </c>
      <c r="G110" s="760">
        <f>E110*F110</f>
        <v>0</v>
      </c>
    </row>
    <row r="111" spans="2:7" ht="25.5">
      <c r="B111" s="767"/>
      <c r="C111" s="6" t="s">
        <v>193</v>
      </c>
      <c r="D111" s="758" t="s">
        <v>54</v>
      </c>
      <c r="E111" s="766">
        <v>5.8595250000000005</v>
      </c>
      <c r="G111" s="760">
        <f>E111*F111</f>
        <v>0</v>
      </c>
    </row>
    <row r="112" spans="2:7">
      <c r="B112" s="767"/>
      <c r="C112" s="6" t="s">
        <v>113</v>
      </c>
      <c r="D112" s="1"/>
      <c r="E112" s="768"/>
      <c r="F112" s="1"/>
      <c r="G112" s="1"/>
    </row>
    <row r="113" spans="2:10" ht="15">
      <c r="B113" s="767"/>
      <c r="C113" s="6" t="s">
        <v>114</v>
      </c>
      <c r="D113" s="758" t="s">
        <v>54</v>
      </c>
      <c r="E113" s="766">
        <v>18.5745</v>
      </c>
      <c r="G113" s="760">
        <f>E113*F113</f>
        <v>0</v>
      </c>
    </row>
    <row r="114" spans="2:10">
      <c r="B114" s="767"/>
      <c r="C114" s="6" t="s">
        <v>115</v>
      </c>
      <c r="D114" s="1"/>
      <c r="E114" s="768"/>
      <c r="F114" s="1"/>
      <c r="G114" s="1"/>
    </row>
    <row r="115" spans="2:10" ht="15">
      <c r="B115" s="767"/>
      <c r="C115" s="6" t="s">
        <v>114</v>
      </c>
      <c r="D115" s="758" t="s">
        <v>54</v>
      </c>
      <c r="E115" s="766">
        <v>3.2821739999999995</v>
      </c>
      <c r="G115" s="760">
        <f>E115*F115</f>
        <v>0</v>
      </c>
    </row>
    <row r="116" spans="2:10">
      <c r="B116" s="767"/>
      <c r="C116" s="6" t="s">
        <v>116</v>
      </c>
      <c r="D116" s="1"/>
      <c r="E116" s="768"/>
      <c r="F116" s="1"/>
      <c r="G116" s="1"/>
    </row>
    <row r="117" spans="2:10" ht="15">
      <c r="B117" s="767"/>
      <c r="C117" s="6" t="s">
        <v>114</v>
      </c>
      <c r="D117" s="758" t="s">
        <v>54</v>
      </c>
      <c r="E117" s="766">
        <v>0.89999999999999991</v>
      </c>
      <c r="G117" s="760">
        <f>E117*F117</f>
        <v>0</v>
      </c>
    </row>
    <row r="118" spans="2:10">
      <c r="C118" s="6"/>
      <c r="E118" s="766"/>
    </row>
    <row r="119" spans="2:10" ht="25.5">
      <c r="B119" s="767" t="s">
        <v>133</v>
      </c>
      <c r="C119" s="6" t="s">
        <v>162</v>
      </c>
      <c r="D119" s="707"/>
      <c r="E119" s="759"/>
      <c r="F119" s="707"/>
      <c r="G119" s="707"/>
    </row>
    <row r="120" spans="2:10" ht="15" customHeight="1">
      <c r="B120" s="767"/>
      <c r="C120" s="6" t="s">
        <v>112</v>
      </c>
      <c r="D120" s="758" t="s">
        <v>54</v>
      </c>
      <c r="E120" s="766">
        <v>2.415</v>
      </c>
      <c r="G120" s="760">
        <f>E120*F120</f>
        <v>0</v>
      </c>
    </row>
    <row r="121" spans="2:10" ht="15">
      <c r="B121" s="767"/>
      <c r="C121" s="6" t="s">
        <v>163</v>
      </c>
      <c r="D121" s="758" t="s">
        <v>54</v>
      </c>
      <c r="E121" s="766">
        <v>2.0499999999999998</v>
      </c>
      <c r="G121" s="760">
        <f>E121*F121</f>
        <v>0</v>
      </c>
    </row>
    <row r="122" spans="2:10" ht="15">
      <c r="B122" s="767"/>
      <c r="C122" s="6" t="s">
        <v>191</v>
      </c>
      <c r="D122" s="758" t="s">
        <v>54</v>
      </c>
      <c r="E122" s="766">
        <v>8.2768350000000002</v>
      </c>
      <c r="G122" s="760">
        <f>E122*F122</f>
        <v>0</v>
      </c>
      <c r="J122" s="769"/>
    </row>
    <row r="123" spans="2:10">
      <c r="B123" s="767"/>
      <c r="C123" s="6" t="s">
        <v>113</v>
      </c>
      <c r="D123" s="1"/>
      <c r="E123" s="768"/>
      <c r="F123" s="1"/>
      <c r="G123" s="1"/>
      <c r="J123" s="769"/>
    </row>
    <row r="124" spans="2:10" ht="15">
      <c r="B124" s="767"/>
      <c r="C124" s="6" t="s">
        <v>114</v>
      </c>
      <c r="D124" s="758" t="s">
        <v>54</v>
      </c>
      <c r="E124" s="766">
        <v>3.5385000000000004</v>
      </c>
      <c r="G124" s="760">
        <f>E124*F124</f>
        <v>0</v>
      </c>
      <c r="J124" s="769"/>
    </row>
    <row r="125" spans="2:10">
      <c r="B125" s="767"/>
      <c r="C125" s="6" t="s">
        <v>115</v>
      </c>
      <c r="D125" s="1"/>
      <c r="E125" s="768"/>
      <c r="F125" s="1"/>
      <c r="G125" s="1"/>
    </row>
    <row r="126" spans="2:10" ht="15">
      <c r="B126" s="767"/>
      <c r="C126" s="6" t="s">
        <v>114</v>
      </c>
      <c r="D126" s="758" t="s">
        <v>54</v>
      </c>
      <c r="E126" s="766">
        <v>1.7938200000000002</v>
      </c>
      <c r="G126" s="760">
        <f>E126*F126</f>
        <v>0</v>
      </c>
    </row>
    <row r="128" spans="2:10" ht="41.25" customHeight="1">
      <c r="B128" s="747" t="s">
        <v>160</v>
      </c>
      <c r="C128" s="6" t="s">
        <v>118</v>
      </c>
      <c r="D128" s="1"/>
      <c r="E128" s="768"/>
      <c r="F128" s="1"/>
      <c r="G128" s="1"/>
    </row>
    <row r="129" spans="2:7" ht="13.5" customHeight="1">
      <c r="C129" s="5" t="s">
        <v>63</v>
      </c>
      <c r="D129" s="711" t="s">
        <v>35</v>
      </c>
      <c r="E129" s="703">
        <v>500</v>
      </c>
      <c r="G129" s="712">
        <f t="shared" ref="G129:G134" si="1">E129*F129</f>
        <v>0</v>
      </c>
    </row>
    <row r="130" spans="2:7" ht="13.5" customHeight="1">
      <c r="C130" s="5" t="s">
        <v>164</v>
      </c>
      <c r="D130" s="711" t="s">
        <v>35</v>
      </c>
      <c r="E130" s="703">
        <v>2900</v>
      </c>
      <c r="G130" s="712">
        <f t="shared" si="1"/>
        <v>0</v>
      </c>
    </row>
    <row r="131" spans="2:7" ht="13.5" customHeight="1">
      <c r="C131" s="5" t="s">
        <v>166</v>
      </c>
      <c r="D131" s="711" t="s">
        <v>35</v>
      </c>
      <c r="E131" s="703">
        <v>10900</v>
      </c>
      <c r="G131" s="712">
        <f t="shared" si="1"/>
        <v>0</v>
      </c>
    </row>
    <row r="132" spans="2:7" ht="13.5" customHeight="1">
      <c r="C132" s="5" t="s">
        <v>165</v>
      </c>
      <c r="D132" s="711" t="s">
        <v>35</v>
      </c>
      <c r="E132" s="703">
        <v>2900</v>
      </c>
      <c r="G132" s="712">
        <f t="shared" si="1"/>
        <v>0</v>
      </c>
    </row>
    <row r="133" spans="2:7" ht="13.5" customHeight="1">
      <c r="C133" s="5" t="s">
        <v>136</v>
      </c>
      <c r="D133" s="711" t="s">
        <v>35</v>
      </c>
      <c r="E133" s="703">
        <v>550</v>
      </c>
      <c r="G133" s="712">
        <f t="shared" si="1"/>
        <v>0</v>
      </c>
    </row>
    <row r="134" spans="2:7" ht="13.5" customHeight="1">
      <c r="C134" s="5" t="s">
        <v>137</v>
      </c>
      <c r="D134" s="711" t="s">
        <v>35</v>
      </c>
      <c r="E134" s="703">
        <v>800</v>
      </c>
      <c r="G134" s="712">
        <f t="shared" si="1"/>
        <v>0</v>
      </c>
    </row>
    <row r="135" spans="2:7" ht="13.5" customHeight="1">
      <c r="C135" s="5"/>
      <c r="E135" s="703"/>
    </row>
    <row r="136" spans="2:7" ht="13.5" customHeight="1">
      <c r="C136" s="5"/>
      <c r="E136" s="703"/>
    </row>
    <row r="137" spans="2:7" ht="13.5" customHeight="1">
      <c r="C137" s="5"/>
      <c r="E137" s="703"/>
    </row>
    <row r="138" spans="2:7" ht="13.5" customHeight="1">
      <c r="C138" s="5"/>
      <c r="E138" s="703"/>
    </row>
    <row r="139" spans="2:7" ht="41.25" customHeight="1">
      <c r="B139" s="747" t="s">
        <v>161</v>
      </c>
      <c r="C139" s="6" t="s">
        <v>119</v>
      </c>
      <c r="D139" s="1"/>
      <c r="E139" s="768"/>
      <c r="F139" s="1"/>
      <c r="G139" s="1"/>
    </row>
    <row r="140" spans="2:7" ht="13.5" customHeight="1">
      <c r="C140" s="5" t="s">
        <v>63</v>
      </c>
      <c r="D140" s="711" t="s">
        <v>35</v>
      </c>
      <c r="E140" s="703">
        <v>1200</v>
      </c>
      <c r="G140" s="712">
        <f>E140*F140</f>
        <v>0</v>
      </c>
    </row>
    <row r="141" spans="2:7" ht="13.5" customHeight="1">
      <c r="C141" s="5" t="s">
        <v>164</v>
      </c>
      <c r="D141" s="711" t="s">
        <v>35</v>
      </c>
      <c r="E141" s="703">
        <v>150</v>
      </c>
      <c r="G141" s="712">
        <f>E141*F141</f>
        <v>0</v>
      </c>
    </row>
    <row r="142" spans="2:7" ht="13.5" customHeight="1">
      <c r="C142" s="5" t="s">
        <v>166</v>
      </c>
      <c r="D142" s="711" t="s">
        <v>35</v>
      </c>
      <c r="E142" s="703">
        <v>1200</v>
      </c>
      <c r="G142" s="712">
        <f>E142*F142</f>
        <v>0</v>
      </c>
    </row>
    <row r="143" spans="2:7" ht="13.5" customHeight="1">
      <c r="C143" s="5" t="s">
        <v>165</v>
      </c>
      <c r="D143" s="711" t="s">
        <v>35</v>
      </c>
      <c r="E143" s="703">
        <v>150</v>
      </c>
      <c r="G143" s="712">
        <f>E143*F143</f>
        <v>0</v>
      </c>
    </row>
    <row r="144" spans="2:7" ht="13.5" customHeight="1">
      <c r="C144" s="5"/>
      <c r="E144" s="703"/>
    </row>
    <row r="145" spans="2:7" ht="40.5" customHeight="1">
      <c r="B145" s="747" t="s">
        <v>1126</v>
      </c>
      <c r="C145" s="6" t="s">
        <v>1127</v>
      </c>
      <c r="E145" s="703"/>
    </row>
    <row r="146" spans="2:7" ht="12" customHeight="1">
      <c r="C146" s="5" t="s">
        <v>1128</v>
      </c>
      <c r="D146" s="711" t="s">
        <v>35</v>
      </c>
      <c r="E146" s="703">
        <v>950</v>
      </c>
      <c r="G146" s="712">
        <f>E146*F146</f>
        <v>0</v>
      </c>
    </row>
    <row r="147" spans="2:7">
      <c r="B147" s="748"/>
      <c r="C147" s="11"/>
      <c r="D147" s="716"/>
      <c r="E147" s="717"/>
      <c r="F147" s="717"/>
      <c r="G147" s="718"/>
    </row>
    <row r="148" spans="2:7">
      <c r="B148" s="749"/>
      <c r="C148" s="12" t="s">
        <v>36</v>
      </c>
      <c r="D148" s="750"/>
      <c r="E148" s="751"/>
      <c r="F148" s="751"/>
      <c r="G148" s="752">
        <f>SUM(G83:G147)</f>
        <v>0</v>
      </c>
    </row>
    <row r="150" spans="2:7">
      <c r="B150" s="743" t="s">
        <v>37</v>
      </c>
      <c r="C150" s="10" t="s">
        <v>12</v>
      </c>
      <c r="D150" s="744" t="s">
        <v>18</v>
      </c>
      <c r="E150" s="745" t="s">
        <v>19</v>
      </c>
      <c r="F150" s="745" t="s">
        <v>1125</v>
      </c>
      <c r="G150" s="746" t="s">
        <v>20</v>
      </c>
    </row>
    <row r="152" spans="2:7" ht="25.5">
      <c r="B152" s="747" t="s">
        <v>38</v>
      </c>
      <c r="C152" s="6" t="s">
        <v>123</v>
      </c>
      <c r="D152" s="711" t="s">
        <v>66</v>
      </c>
      <c r="E152" s="708">
        <v>47.460000000000008</v>
      </c>
      <c r="F152" s="703"/>
      <c r="G152" s="712">
        <f>E152*F152</f>
        <v>0</v>
      </c>
    </row>
    <row r="153" spans="2:7">
      <c r="F153" s="703"/>
    </row>
    <row r="154" spans="2:7" ht="25.5">
      <c r="B154" s="747" t="s">
        <v>68</v>
      </c>
      <c r="C154" s="6" t="s">
        <v>169</v>
      </c>
      <c r="F154" s="703"/>
    </row>
    <row r="155" spans="2:7" ht="15">
      <c r="C155" s="693" t="s">
        <v>69</v>
      </c>
      <c r="D155" s="711" t="s">
        <v>66</v>
      </c>
      <c r="E155" s="708">
        <v>5.6700000000000008</v>
      </c>
      <c r="F155" s="703"/>
      <c r="G155" s="712">
        <f t="shared" ref="G155:G160" si="2">E155*F155</f>
        <v>0</v>
      </c>
    </row>
    <row r="156" spans="2:7" ht="15">
      <c r="C156" s="693" t="s">
        <v>172</v>
      </c>
      <c r="D156" s="711" t="s">
        <v>66</v>
      </c>
      <c r="E156" s="708">
        <v>7.6125000000000007</v>
      </c>
      <c r="F156" s="703"/>
      <c r="G156" s="712">
        <f t="shared" si="2"/>
        <v>0</v>
      </c>
    </row>
    <row r="157" spans="2:7" ht="15">
      <c r="C157" s="693" t="s">
        <v>194</v>
      </c>
      <c r="D157" s="711" t="s">
        <v>66</v>
      </c>
      <c r="E157" s="766">
        <v>69.247080000000011</v>
      </c>
      <c r="F157" s="703"/>
      <c r="G157" s="712">
        <f t="shared" si="2"/>
        <v>0</v>
      </c>
    </row>
    <row r="158" spans="2:7" ht="25.5">
      <c r="C158" s="693" t="s">
        <v>174</v>
      </c>
      <c r="D158" s="711" t="s">
        <v>66</v>
      </c>
      <c r="E158" s="708">
        <v>6.4365000000000006</v>
      </c>
      <c r="F158" s="703"/>
      <c r="G158" s="712">
        <f t="shared" si="2"/>
        <v>0</v>
      </c>
    </row>
    <row r="159" spans="2:7" ht="15">
      <c r="C159" s="693" t="s">
        <v>173</v>
      </c>
      <c r="D159" s="711" t="s">
        <v>66</v>
      </c>
      <c r="E159" s="708">
        <v>3.2760000000000002</v>
      </c>
      <c r="F159" s="703"/>
      <c r="G159" s="712">
        <f t="shared" si="2"/>
        <v>0</v>
      </c>
    </row>
    <row r="160" spans="2:7" ht="15">
      <c r="C160" s="693" t="s">
        <v>79</v>
      </c>
      <c r="D160" s="711" t="s">
        <v>66</v>
      </c>
      <c r="E160" s="708">
        <v>14.741999999999999</v>
      </c>
      <c r="F160" s="703"/>
      <c r="G160" s="712">
        <f t="shared" si="2"/>
        <v>0</v>
      </c>
    </row>
    <row r="161" spans="2:7" ht="25.5">
      <c r="C161" s="693" t="s">
        <v>1129</v>
      </c>
      <c r="F161" s="703"/>
    </row>
    <row r="162" spans="2:7">
      <c r="F162" s="703"/>
    </row>
    <row r="163" spans="2:7" ht="25.5">
      <c r="B163" s="747" t="s">
        <v>71</v>
      </c>
      <c r="C163" s="6" t="s">
        <v>170</v>
      </c>
      <c r="F163" s="703"/>
    </row>
    <row r="164" spans="2:7" ht="15">
      <c r="C164" s="693" t="s">
        <v>69</v>
      </c>
      <c r="D164" s="711" t="s">
        <v>66</v>
      </c>
      <c r="E164" s="708">
        <v>22.680000000000003</v>
      </c>
      <c r="F164" s="703"/>
      <c r="G164" s="712">
        <f>E164*F164</f>
        <v>0</v>
      </c>
    </row>
    <row r="165" spans="2:7" ht="15">
      <c r="C165" s="693" t="s">
        <v>195</v>
      </c>
      <c r="D165" s="711" t="s">
        <v>66</v>
      </c>
      <c r="E165" s="708">
        <v>318.64686000000006</v>
      </c>
      <c r="F165" s="703"/>
      <c r="G165" s="712">
        <f>E165*F165</f>
        <v>0</v>
      </c>
    </row>
    <row r="166" spans="2:7" ht="25.5">
      <c r="C166" s="693" t="s">
        <v>140</v>
      </c>
      <c r="D166" s="711" t="s">
        <v>66</v>
      </c>
      <c r="E166" s="708">
        <v>30.933</v>
      </c>
      <c r="F166" s="703"/>
      <c r="G166" s="712">
        <f>E166*F166</f>
        <v>0</v>
      </c>
    </row>
    <row r="167" spans="2:7" ht="25.5">
      <c r="C167" s="693" t="s">
        <v>139</v>
      </c>
      <c r="D167" s="711" t="s">
        <v>66</v>
      </c>
      <c r="E167" s="708">
        <v>9.9540000000000006</v>
      </c>
      <c r="F167" s="703"/>
      <c r="G167" s="712">
        <f>E167*F167</f>
        <v>0</v>
      </c>
    </row>
    <row r="168" spans="2:7" ht="15">
      <c r="C168" s="693" t="s">
        <v>79</v>
      </c>
      <c r="D168" s="711" t="s">
        <v>66</v>
      </c>
      <c r="E168" s="708">
        <v>62.015100000000011</v>
      </c>
      <c r="F168" s="703"/>
      <c r="G168" s="712">
        <f>E168*F168</f>
        <v>0</v>
      </c>
    </row>
    <row r="169" spans="2:7" ht="25.5">
      <c r="C169" s="693" t="s">
        <v>1129</v>
      </c>
      <c r="F169" s="703"/>
    </row>
    <row r="170" spans="2:7">
      <c r="F170" s="703"/>
    </row>
    <row r="171" spans="2:7" ht="24.75" customHeight="1">
      <c r="B171" s="747" t="s">
        <v>138</v>
      </c>
      <c r="C171" s="6" t="s">
        <v>171</v>
      </c>
      <c r="F171" s="703"/>
    </row>
    <row r="172" spans="2:7" ht="15">
      <c r="C172" s="693" t="s">
        <v>69</v>
      </c>
      <c r="D172" s="711" t="s">
        <v>66</v>
      </c>
      <c r="E172" s="708">
        <v>5.6700000000000008</v>
      </c>
      <c r="F172" s="703"/>
      <c r="G172" s="712">
        <f t="shared" ref="G172:G177" si="3">E172*F172</f>
        <v>0</v>
      </c>
    </row>
    <row r="173" spans="2:7" ht="15">
      <c r="C173" s="693" t="s">
        <v>172</v>
      </c>
      <c r="D173" s="711" t="s">
        <v>66</v>
      </c>
      <c r="E173" s="708">
        <v>7.6125000000000007</v>
      </c>
      <c r="F173" s="703"/>
      <c r="G173" s="712">
        <f t="shared" si="3"/>
        <v>0</v>
      </c>
    </row>
    <row r="174" spans="2:7" ht="15">
      <c r="C174" s="693" t="s">
        <v>194</v>
      </c>
      <c r="D174" s="711" t="s">
        <v>66</v>
      </c>
      <c r="E174" s="766">
        <v>69.247080000000011</v>
      </c>
      <c r="F174" s="703"/>
      <c r="G174" s="712">
        <f t="shared" si="3"/>
        <v>0</v>
      </c>
    </row>
    <row r="175" spans="2:7" ht="25.5">
      <c r="C175" s="693" t="s">
        <v>174</v>
      </c>
      <c r="D175" s="711" t="s">
        <v>66</v>
      </c>
      <c r="E175" s="708">
        <v>6.4365000000000006</v>
      </c>
      <c r="F175" s="703"/>
      <c r="G175" s="712">
        <f t="shared" si="3"/>
        <v>0</v>
      </c>
    </row>
    <row r="176" spans="2:7" ht="15" customHeight="1">
      <c r="C176" s="693" t="s">
        <v>173</v>
      </c>
      <c r="D176" s="711" t="s">
        <v>66</v>
      </c>
      <c r="E176" s="708">
        <v>3.2760000000000002</v>
      </c>
      <c r="F176" s="703"/>
      <c r="G176" s="712">
        <f t="shared" si="3"/>
        <v>0</v>
      </c>
    </row>
    <row r="177" spans="2:7" ht="14.25" customHeight="1">
      <c r="C177" s="693" t="s">
        <v>79</v>
      </c>
      <c r="D177" s="711" t="s">
        <v>66</v>
      </c>
      <c r="E177" s="708">
        <v>14.741999999999999</v>
      </c>
      <c r="F177" s="703"/>
      <c r="G177" s="712">
        <f t="shared" si="3"/>
        <v>0</v>
      </c>
    </row>
    <row r="178" spans="2:7" ht="28.5" customHeight="1">
      <c r="C178" s="693" t="s">
        <v>1129</v>
      </c>
      <c r="F178" s="703"/>
    </row>
    <row r="180" spans="2:7" ht="25.5">
      <c r="B180" s="747" t="s">
        <v>167</v>
      </c>
      <c r="C180" s="6" t="s">
        <v>124</v>
      </c>
      <c r="D180" s="711" t="s">
        <v>66</v>
      </c>
      <c r="E180" s="708">
        <v>14.814</v>
      </c>
      <c r="F180" s="703"/>
      <c r="G180" s="712">
        <f>E180*F180</f>
        <v>0</v>
      </c>
    </row>
    <row r="181" spans="2:7" ht="25.5">
      <c r="C181" s="693" t="s">
        <v>1130</v>
      </c>
      <c r="F181" s="703"/>
    </row>
    <row r="182" spans="2:7">
      <c r="C182" s="6"/>
      <c r="F182" s="703"/>
    </row>
    <row r="183" spans="2:7" ht="39" customHeight="1">
      <c r="B183" s="747" t="s">
        <v>168</v>
      </c>
      <c r="C183" s="6" t="s">
        <v>1131</v>
      </c>
      <c r="D183" s="711" t="s">
        <v>66</v>
      </c>
      <c r="E183" s="708">
        <v>21.720800000000001</v>
      </c>
      <c r="F183" s="703"/>
      <c r="G183" s="712">
        <f>E183*F183</f>
        <v>0</v>
      </c>
    </row>
    <row r="184" spans="2:7" ht="25.5" customHeight="1">
      <c r="C184" s="693" t="s">
        <v>1130</v>
      </c>
      <c r="F184" s="703"/>
    </row>
    <row r="185" spans="2:7" ht="11.25" customHeight="1">
      <c r="B185" s="748"/>
      <c r="C185" s="11"/>
      <c r="D185" s="716"/>
      <c r="E185" s="717"/>
      <c r="F185" s="717"/>
      <c r="G185" s="718"/>
    </row>
    <row r="186" spans="2:7">
      <c r="B186" s="749"/>
      <c r="C186" s="12" t="s">
        <v>39</v>
      </c>
      <c r="D186" s="750"/>
      <c r="E186" s="751"/>
      <c r="F186" s="751"/>
      <c r="G186" s="752">
        <f>SUM(G152:G185)</f>
        <v>0</v>
      </c>
    </row>
    <row r="187" spans="2:7">
      <c r="B187" s="749"/>
      <c r="C187" s="12"/>
      <c r="D187" s="750"/>
      <c r="E187" s="751"/>
      <c r="F187" s="751"/>
      <c r="G187" s="752"/>
    </row>
    <row r="188" spans="2:7">
      <c r="B188" s="743" t="s">
        <v>40</v>
      </c>
      <c r="C188" s="10" t="s">
        <v>104</v>
      </c>
      <c r="D188" s="744" t="s">
        <v>18</v>
      </c>
      <c r="E188" s="745" t="s">
        <v>19</v>
      </c>
      <c r="F188" s="745" t="s">
        <v>1125</v>
      </c>
      <c r="G188" s="746" t="s">
        <v>20</v>
      </c>
    </row>
    <row r="190" spans="2:7" ht="104.25" customHeight="1">
      <c r="B190" s="747" t="s">
        <v>42</v>
      </c>
      <c r="C190" s="6" t="s">
        <v>125</v>
      </c>
      <c r="D190" s="1"/>
      <c r="E190" s="768"/>
      <c r="F190" s="1"/>
      <c r="G190" s="1"/>
    </row>
    <row r="191" spans="2:7" ht="15">
      <c r="C191" s="6" t="s">
        <v>175</v>
      </c>
      <c r="D191" s="711" t="s">
        <v>66</v>
      </c>
      <c r="E191" s="708">
        <v>11.55</v>
      </c>
      <c r="F191" s="703"/>
      <c r="G191" s="712">
        <f>E191*F191</f>
        <v>0</v>
      </c>
    </row>
    <row r="192" spans="2:7" ht="15">
      <c r="C192" s="6" t="s">
        <v>176</v>
      </c>
      <c r="D192" s="711" t="s">
        <v>66</v>
      </c>
      <c r="E192" s="708">
        <v>106.05000000000001</v>
      </c>
      <c r="F192" s="703"/>
      <c r="G192" s="712">
        <f>E192*F192</f>
        <v>0</v>
      </c>
    </row>
    <row r="193" spans="2:7" ht="15">
      <c r="C193" s="6" t="s">
        <v>177</v>
      </c>
      <c r="D193" s="711" t="s">
        <v>66</v>
      </c>
      <c r="E193" s="708">
        <v>11.55</v>
      </c>
      <c r="F193" s="703"/>
      <c r="G193" s="712">
        <f>E193*F193</f>
        <v>0</v>
      </c>
    </row>
    <row r="194" spans="2:7" ht="9.75" customHeight="1">
      <c r="C194" s="17"/>
      <c r="F194" s="705"/>
    </row>
    <row r="195" spans="2:7" ht="90.75" customHeight="1">
      <c r="B195" s="747" t="s">
        <v>48</v>
      </c>
      <c r="C195" s="6" t="s">
        <v>126</v>
      </c>
      <c r="D195" s="1"/>
      <c r="E195" s="768"/>
      <c r="F195" s="1"/>
      <c r="G195" s="1"/>
    </row>
    <row r="196" spans="2:7" ht="15">
      <c r="C196" s="6" t="s">
        <v>178</v>
      </c>
      <c r="D196" s="711" t="s">
        <v>66</v>
      </c>
      <c r="E196" s="708">
        <v>21.714000000000002</v>
      </c>
      <c r="F196" s="703"/>
      <c r="G196" s="712">
        <f>E196*F196</f>
        <v>0</v>
      </c>
    </row>
    <row r="197" spans="2:7" ht="15">
      <c r="C197" s="6" t="s">
        <v>179</v>
      </c>
      <c r="D197" s="711" t="s">
        <v>66</v>
      </c>
      <c r="E197" s="708">
        <v>169.46979000000002</v>
      </c>
      <c r="F197" s="703"/>
      <c r="G197" s="712">
        <f>E197*F197</f>
        <v>0</v>
      </c>
    </row>
    <row r="198" spans="2:7" ht="15">
      <c r="C198" s="6" t="s">
        <v>180</v>
      </c>
      <c r="D198" s="711" t="s">
        <v>66</v>
      </c>
      <c r="E198" s="708">
        <v>21.714000000000002</v>
      </c>
      <c r="F198" s="703"/>
      <c r="G198" s="712">
        <f>E198*F198</f>
        <v>0</v>
      </c>
    </row>
    <row r="199" spans="2:7" ht="9.75" customHeight="1">
      <c r="C199" s="6"/>
      <c r="F199" s="703"/>
    </row>
    <row r="200" spans="2:7" ht="27" customHeight="1">
      <c r="B200" s="747" t="s">
        <v>73</v>
      </c>
      <c r="C200" s="770" t="s">
        <v>129</v>
      </c>
      <c r="D200" s="1"/>
      <c r="E200" s="768"/>
      <c r="F200" s="1"/>
      <c r="G200" s="1"/>
    </row>
    <row r="201" spans="2:7" ht="15">
      <c r="C201" s="6" t="s">
        <v>181</v>
      </c>
      <c r="D201" s="711" t="s">
        <v>66</v>
      </c>
      <c r="E201" s="708">
        <v>20.680799999999998</v>
      </c>
      <c r="F201" s="760"/>
      <c r="G201" s="760">
        <f>E201*F201</f>
        <v>0</v>
      </c>
    </row>
    <row r="202" spans="2:7" ht="15">
      <c r="C202" s="6" t="s">
        <v>182</v>
      </c>
      <c r="D202" s="711" t="s">
        <v>66</v>
      </c>
      <c r="E202" s="708">
        <v>166.94979000000001</v>
      </c>
      <c r="F202" s="760"/>
      <c r="G202" s="760">
        <f>E202*F202</f>
        <v>0</v>
      </c>
    </row>
    <row r="203" spans="2:7" ht="15">
      <c r="C203" s="6" t="s">
        <v>183</v>
      </c>
      <c r="D203" s="711" t="s">
        <v>66</v>
      </c>
      <c r="E203" s="708">
        <v>20.680799999999998</v>
      </c>
      <c r="F203" s="760"/>
      <c r="G203" s="760">
        <f>E203*F203</f>
        <v>0</v>
      </c>
    </row>
    <row r="204" spans="2:7" ht="9.75" customHeight="1">
      <c r="C204" s="770"/>
      <c r="F204" s="760"/>
      <c r="G204" s="760"/>
    </row>
    <row r="205" spans="2:7" ht="51">
      <c r="B205" s="747" t="s">
        <v>74</v>
      </c>
      <c r="C205" s="770" t="s">
        <v>128</v>
      </c>
      <c r="D205" s="1"/>
      <c r="E205" s="768"/>
      <c r="F205" s="1"/>
      <c r="G205" s="1"/>
    </row>
    <row r="206" spans="2:7" ht="15">
      <c r="C206" s="6" t="s">
        <v>184</v>
      </c>
      <c r="D206" s="711" t="s">
        <v>67</v>
      </c>
      <c r="E206" s="759">
        <v>27.930000000000003</v>
      </c>
      <c r="F206" s="760"/>
      <c r="G206" s="760">
        <f>E206*F206</f>
        <v>0</v>
      </c>
    </row>
    <row r="207" spans="2:7" ht="15">
      <c r="C207" s="6" t="s">
        <v>185</v>
      </c>
      <c r="D207" s="711" t="s">
        <v>67</v>
      </c>
      <c r="E207" s="759">
        <v>183.96</v>
      </c>
      <c r="F207" s="760"/>
      <c r="G207" s="760">
        <f>E207*F207</f>
        <v>0</v>
      </c>
    </row>
    <row r="208" spans="2:7" ht="15">
      <c r="C208" s="6" t="s">
        <v>186</v>
      </c>
      <c r="D208" s="711" t="s">
        <v>67</v>
      </c>
      <c r="E208" s="759">
        <v>27.930000000000003</v>
      </c>
      <c r="F208" s="760"/>
      <c r="G208" s="760">
        <f>E208*F208</f>
        <v>0</v>
      </c>
    </row>
    <row r="209" spans="2:7" ht="9.75" customHeight="1">
      <c r="C209" s="770"/>
      <c r="E209" s="771"/>
      <c r="F209" s="760"/>
      <c r="G209" s="760"/>
    </row>
    <row r="210" spans="2:7">
      <c r="B210" s="747" t="s">
        <v>75</v>
      </c>
      <c r="C210" s="6" t="s">
        <v>105</v>
      </c>
      <c r="D210" s="1"/>
      <c r="E210" s="768"/>
      <c r="F210" s="1"/>
      <c r="G210" s="1"/>
    </row>
    <row r="211" spans="2:7" ht="15">
      <c r="C211" s="6" t="s">
        <v>1132</v>
      </c>
      <c r="D211" s="758" t="s">
        <v>57</v>
      </c>
      <c r="E211" s="703">
        <v>41.900670000000005</v>
      </c>
      <c r="F211" s="703"/>
      <c r="G211" s="772">
        <f>E211*F211</f>
        <v>0</v>
      </c>
    </row>
    <row r="212" spans="2:7" ht="15">
      <c r="C212" s="6" t="s">
        <v>1133</v>
      </c>
      <c r="D212" s="758" t="s">
        <v>57</v>
      </c>
      <c r="E212" s="703">
        <v>86.363340000000008</v>
      </c>
      <c r="F212" s="703"/>
      <c r="G212" s="772">
        <f>E212*F212</f>
        <v>0</v>
      </c>
    </row>
    <row r="213" spans="2:7" ht="15">
      <c r="C213" s="6" t="s">
        <v>1134</v>
      </c>
      <c r="D213" s="758" t="s">
        <v>57</v>
      </c>
      <c r="E213" s="703">
        <v>41.900670000000005</v>
      </c>
      <c r="F213" s="703"/>
      <c r="G213" s="772">
        <f>E213*F213</f>
        <v>0</v>
      </c>
    </row>
    <row r="214" spans="2:7">
      <c r="C214" s="770"/>
      <c r="E214" s="771"/>
      <c r="F214" s="760"/>
      <c r="G214" s="760"/>
    </row>
    <row r="215" spans="2:7" ht="102">
      <c r="B215" s="747" t="s">
        <v>127</v>
      </c>
      <c r="C215" s="770" t="s">
        <v>187</v>
      </c>
      <c r="D215" s="1"/>
      <c r="E215" s="768"/>
      <c r="F215" s="1"/>
      <c r="G215" s="1"/>
    </row>
    <row r="216" spans="2:7" ht="15">
      <c r="C216" s="6" t="s">
        <v>188</v>
      </c>
      <c r="D216" s="711" t="s">
        <v>66</v>
      </c>
      <c r="E216" s="759">
        <v>40.551000000000009</v>
      </c>
      <c r="F216" s="760"/>
      <c r="G216" s="760">
        <f>E216*F216</f>
        <v>0</v>
      </c>
    </row>
    <row r="217" spans="2:7">
      <c r="B217" s="748"/>
      <c r="C217" s="11"/>
      <c r="D217" s="716"/>
      <c r="E217" s="717"/>
      <c r="F217" s="717"/>
      <c r="G217" s="718"/>
    </row>
    <row r="218" spans="2:7">
      <c r="B218" s="749"/>
      <c r="C218" s="12" t="s">
        <v>96</v>
      </c>
      <c r="D218" s="750"/>
      <c r="E218" s="751"/>
      <c r="F218" s="751"/>
      <c r="G218" s="752">
        <f>SUM(G191:G217)</f>
        <v>0</v>
      </c>
    </row>
    <row r="220" spans="2:7">
      <c r="B220" s="743" t="s">
        <v>97</v>
      </c>
      <c r="C220" s="10" t="s">
        <v>13</v>
      </c>
      <c r="D220" s="744" t="s">
        <v>18</v>
      </c>
      <c r="E220" s="745" t="s">
        <v>19</v>
      </c>
      <c r="F220" s="745" t="s">
        <v>1125</v>
      </c>
      <c r="G220" s="746" t="s">
        <v>20</v>
      </c>
    </row>
    <row r="222" spans="2:7" ht="25.5">
      <c r="B222" s="747" t="s">
        <v>98</v>
      </c>
      <c r="C222" s="6" t="s">
        <v>88</v>
      </c>
      <c r="D222" s="758" t="s">
        <v>54</v>
      </c>
      <c r="E222" s="703">
        <v>3</v>
      </c>
      <c r="F222" s="703"/>
      <c r="G222" s="772">
        <f>E222*F222</f>
        <v>0</v>
      </c>
    </row>
    <row r="223" spans="2:7">
      <c r="C223" s="6"/>
      <c r="E223" s="705"/>
      <c r="F223" s="705"/>
    </row>
    <row r="224" spans="2:7" ht="42" customHeight="1">
      <c r="B224" s="747" t="s">
        <v>99</v>
      </c>
      <c r="C224" s="6" t="s">
        <v>90</v>
      </c>
      <c r="D224" s="711" t="s">
        <v>23</v>
      </c>
      <c r="E224" s="703">
        <v>4</v>
      </c>
      <c r="F224" s="703"/>
      <c r="G224" s="712">
        <f>E224*F224</f>
        <v>0</v>
      </c>
    </row>
    <row r="225" spans="2:7">
      <c r="C225" s="6"/>
      <c r="E225" s="705"/>
      <c r="F225" s="705"/>
    </row>
    <row r="226" spans="2:7" ht="41.25" customHeight="1">
      <c r="B226" s="747" t="s">
        <v>100</v>
      </c>
      <c r="C226" s="6" t="s">
        <v>89</v>
      </c>
      <c r="D226" s="711" t="s">
        <v>23</v>
      </c>
      <c r="E226" s="703">
        <v>2</v>
      </c>
      <c r="F226" s="703"/>
      <c r="G226" s="712">
        <f>E226*F226</f>
        <v>0</v>
      </c>
    </row>
    <row r="227" spans="2:7">
      <c r="C227" s="6"/>
      <c r="E227" s="705"/>
      <c r="F227" s="705"/>
    </row>
    <row r="228" spans="2:7" ht="25.5">
      <c r="B228" s="747" t="s">
        <v>101</v>
      </c>
      <c r="C228" s="6" t="s">
        <v>91</v>
      </c>
      <c r="D228" s="711" t="s">
        <v>67</v>
      </c>
      <c r="E228" s="703">
        <v>64.539999999999992</v>
      </c>
      <c r="F228" s="703"/>
      <c r="G228" s="712">
        <f>E228*F228</f>
        <v>0</v>
      </c>
    </row>
    <row r="229" spans="2:7">
      <c r="C229" s="6"/>
      <c r="E229" s="703"/>
      <c r="F229" s="703"/>
    </row>
    <row r="230" spans="2:7">
      <c r="C230" s="6"/>
      <c r="E230" s="705"/>
      <c r="F230" s="705"/>
    </row>
    <row r="231" spans="2:7" ht="25.5">
      <c r="B231" s="747" t="s">
        <v>102</v>
      </c>
      <c r="C231" s="6" t="s">
        <v>93</v>
      </c>
      <c r="D231" s="711" t="s">
        <v>23</v>
      </c>
      <c r="E231" s="703">
        <v>2</v>
      </c>
      <c r="F231" s="703"/>
      <c r="G231" s="712">
        <f>E231*F231</f>
        <v>0</v>
      </c>
    </row>
    <row r="232" spans="2:7">
      <c r="C232" s="6"/>
      <c r="E232" s="705"/>
      <c r="F232" s="705"/>
    </row>
    <row r="233" spans="2:7" ht="40.5" customHeight="1">
      <c r="B233" s="747" t="s">
        <v>103</v>
      </c>
      <c r="C233" s="6" t="s">
        <v>92</v>
      </c>
      <c r="D233" s="711" t="s">
        <v>72</v>
      </c>
      <c r="E233" s="703">
        <v>6</v>
      </c>
      <c r="F233" s="703"/>
      <c r="G233" s="712">
        <f>E233*F233</f>
        <v>0</v>
      </c>
    </row>
    <row r="234" spans="2:7">
      <c r="B234" s="748"/>
      <c r="C234" s="11"/>
      <c r="D234" s="716"/>
      <c r="E234" s="717"/>
      <c r="F234" s="717"/>
      <c r="G234" s="718"/>
    </row>
    <row r="235" spans="2:7">
      <c r="B235" s="749"/>
      <c r="C235" s="12" t="s">
        <v>41</v>
      </c>
      <c r="D235" s="750"/>
      <c r="E235" s="751"/>
      <c r="F235" s="751"/>
      <c r="G235" s="752">
        <f>SUM(G222:G234)</f>
        <v>0</v>
      </c>
    </row>
    <row r="237" spans="2:7" ht="15.75">
      <c r="B237" s="738"/>
      <c r="C237" s="739" t="s">
        <v>4</v>
      </c>
      <c r="D237" s="740"/>
      <c r="E237" s="741"/>
      <c r="F237" s="741"/>
      <c r="G237" s="742"/>
    </row>
    <row r="238" spans="2:7">
      <c r="B238" s="709"/>
      <c r="C238" s="710"/>
    </row>
    <row r="239" spans="2:7">
      <c r="B239" s="743" t="s">
        <v>25</v>
      </c>
      <c r="C239" s="10" t="s">
        <v>15</v>
      </c>
      <c r="D239" s="744" t="s">
        <v>18</v>
      </c>
      <c r="E239" s="745" t="s">
        <v>19</v>
      </c>
      <c r="F239" s="745" t="s">
        <v>1125</v>
      </c>
      <c r="G239" s="746" t="s">
        <v>20</v>
      </c>
    </row>
    <row r="241" spans="1:7">
      <c r="C241" s="693" t="s">
        <v>26</v>
      </c>
    </row>
    <row r="242" spans="1:7">
      <c r="C242" s="917" t="s">
        <v>43</v>
      </c>
      <c r="D242" s="917"/>
      <c r="E242" s="917"/>
      <c r="F242" s="917"/>
      <c r="G242" s="917"/>
    </row>
    <row r="244" spans="1:7" ht="102">
      <c r="A244" s="724"/>
      <c r="B244" s="747" t="s">
        <v>27</v>
      </c>
      <c r="C244" s="16" t="s">
        <v>196</v>
      </c>
      <c r="D244" s="711" t="s">
        <v>66</v>
      </c>
      <c r="E244" s="708">
        <v>882.98537599999997</v>
      </c>
      <c r="F244" s="703"/>
      <c r="G244" s="712">
        <f>E244*F244</f>
        <v>0</v>
      </c>
    </row>
    <row r="245" spans="1:7">
      <c r="B245" s="748"/>
      <c r="C245" s="11"/>
      <c r="D245" s="716"/>
      <c r="E245" s="717"/>
      <c r="F245" s="717"/>
      <c r="G245" s="718"/>
    </row>
    <row r="246" spans="1:7">
      <c r="B246" s="749"/>
      <c r="C246" s="12" t="s">
        <v>45</v>
      </c>
      <c r="D246" s="750"/>
      <c r="E246" s="751"/>
      <c r="F246" s="751"/>
      <c r="G246" s="752">
        <f>SUM(G244:G245)</f>
        <v>0</v>
      </c>
    </row>
    <row r="247" spans="1:7">
      <c r="B247" s="749"/>
      <c r="C247" s="12"/>
      <c r="D247" s="750"/>
      <c r="E247" s="751"/>
      <c r="F247" s="751"/>
      <c r="G247" s="752"/>
    </row>
    <row r="249" spans="1:7">
      <c r="B249" s="743" t="s">
        <v>30</v>
      </c>
      <c r="C249" s="10" t="s">
        <v>16</v>
      </c>
      <c r="D249" s="744" t="s">
        <v>18</v>
      </c>
      <c r="E249" s="745" t="s">
        <v>19</v>
      </c>
      <c r="F249" s="745" t="s">
        <v>1125</v>
      </c>
      <c r="G249" s="746" t="s">
        <v>20</v>
      </c>
    </row>
    <row r="251" spans="1:7" ht="38.25">
      <c r="B251" s="747" t="s">
        <v>32</v>
      </c>
      <c r="C251" s="16" t="s">
        <v>86</v>
      </c>
      <c r="D251" s="711" t="s">
        <v>67</v>
      </c>
      <c r="E251" s="708">
        <v>119.0428</v>
      </c>
      <c r="F251" s="703"/>
      <c r="G251" s="712">
        <f>E251*F251</f>
        <v>0</v>
      </c>
    </row>
    <row r="253" spans="1:7" ht="76.5">
      <c r="B253" s="747" t="s">
        <v>33</v>
      </c>
      <c r="C253" s="6" t="s">
        <v>95</v>
      </c>
      <c r="D253" s="711" t="s">
        <v>23</v>
      </c>
      <c r="E253" s="708">
        <v>2</v>
      </c>
      <c r="F253" s="703"/>
      <c r="G253" s="712">
        <f>E253*F253</f>
        <v>0</v>
      </c>
    </row>
    <row r="254" spans="1:7">
      <c r="F254" s="703"/>
    </row>
    <row r="255" spans="1:7" ht="51.75" customHeight="1">
      <c r="B255" s="747" t="s">
        <v>34</v>
      </c>
      <c r="C255" s="6" t="s">
        <v>87</v>
      </c>
      <c r="D255" s="711" t="s">
        <v>23</v>
      </c>
      <c r="E255" s="708">
        <v>4</v>
      </c>
      <c r="F255" s="703"/>
      <c r="G255" s="712">
        <f>E255*F255</f>
        <v>0</v>
      </c>
    </row>
    <row r="256" spans="1:7">
      <c r="B256" s="748"/>
      <c r="C256" s="11"/>
      <c r="D256" s="716"/>
      <c r="E256" s="717"/>
      <c r="F256" s="717"/>
      <c r="G256" s="718"/>
    </row>
    <row r="257" spans="2:7">
      <c r="B257" s="749"/>
      <c r="C257" s="12" t="s">
        <v>44</v>
      </c>
      <c r="D257" s="750"/>
      <c r="E257" s="751"/>
      <c r="F257" s="751"/>
      <c r="G257" s="752">
        <f>SUM(G251:G256)</f>
        <v>0</v>
      </c>
    </row>
    <row r="259" spans="2:7">
      <c r="B259" s="743" t="s">
        <v>37</v>
      </c>
      <c r="C259" s="10" t="s">
        <v>17</v>
      </c>
      <c r="D259" s="744" t="s">
        <v>18</v>
      </c>
      <c r="E259" s="745" t="s">
        <v>19</v>
      </c>
      <c r="F259" s="745" t="s">
        <v>1125</v>
      </c>
      <c r="G259" s="746" t="s">
        <v>20</v>
      </c>
    </row>
    <row r="261" spans="2:7" ht="64.5" customHeight="1">
      <c r="B261" s="747" t="s">
        <v>38</v>
      </c>
      <c r="C261" s="7" t="s">
        <v>76</v>
      </c>
      <c r="D261" s="711" t="s">
        <v>35</v>
      </c>
      <c r="E261" s="708">
        <v>52500</v>
      </c>
      <c r="G261" s="712">
        <f>E261*F261</f>
        <v>0</v>
      </c>
    </row>
    <row r="262" spans="2:7">
      <c r="C262" s="7"/>
    </row>
    <row r="263" spans="2:7" ht="25.5">
      <c r="B263" s="747" t="s">
        <v>68</v>
      </c>
      <c r="C263" s="7" t="s">
        <v>1135</v>
      </c>
      <c r="D263" s="711" t="s">
        <v>23</v>
      </c>
      <c r="E263" s="708">
        <v>2</v>
      </c>
      <c r="G263" s="712">
        <f>E263*F263</f>
        <v>0</v>
      </c>
    </row>
    <row r="264" spans="2:7">
      <c r="C264" s="7"/>
    </row>
    <row r="265" spans="2:7" ht="26.25" customHeight="1">
      <c r="B265" s="747" t="s">
        <v>68</v>
      </c>
      <c r="C265" s="7" t="s">
        <v>1136</v>
      </c>
      <c r="D265" s="1"/>
      <c r="E265" s="1"/>
      <c r="F265" s="1"/>
      <c r="G265" s="1"/>
    </row>
    <row r="266" spans="2:7">
      <c r="C266" s="6" t="s">
        <v>1137</v>
      </c>
      <c r="D266" s="711" t="s">
        <v>23</v>
      </c>
      <c r="E266" s="708">
        <v>2</v>
      </c>
      <c r="G266" s="712">
        <f>E266*F266</f>
        <v>0</v>
      </c>
    </row>
    <row r="267" spans="2:7">
      <c r="C267" s="6" t="s">
        <v>1138</v>
      </c>
      <c r="D267" s="711" t="s">
        <v>23</v>
      </c>
      <c r="E267" s="708">
        <v>4</v>
      </c>
      <c r="G267" s="712">
        <f>E267*F267</f>
        <v>0</v>
      </c>
    </row>
    <row r="268" spans="2:7">
      <c r="C268" s="6" t="s">
        <v>1139</v>
      </c>
      <c r="D268" s="711" t="s">
        <v>23</v>
      </c>
      <c r="E268" s="708">
        <v>2</v>
      </c>
      <c r="G268" s="712">
        <f>E268*F268</f>
        <v>0</v>
      </c>
    </row>
    <row r="269" spans="2:7">
      <c r="B269" s="748"/>
      <c r="C269" s="11"/>
      <c r="D269" s="716"/>
      <c r="E269" s="717"/>
      <c r="F269" s="717"/>
      <c r="G269" s="718"/>
    </row>
    <row r="270" spans="2:7">
      <c r="B270" s="749"/>
      <c r="C270" s="12" t="s">
        <v>46</v>
      </c>
      <c r="D270" s="750"/>
      <c r="E270" s="751"/>
      <c r="F270" s="751"/>
      <c r="G270" s="752">
        <f>SUM(G261:G269)</f>
        <v>0</v>
      </c>
    </row>
    <row r="272" spans="2:7">
      <c r="B272" s="743" t="s">
        <v>40</v>
      </c>
      <c r="C272" s="10" t="s">
        <v>47</v>
      </c>
      <c r="D272" s="744" t="s">
        <v>18</v>
      </c>
      <c r="E272" s="745" t="s">
        <v>19</v>
      </c>
      <c r="F272" s="745" t="s">
        <v>1125</v>
      </c>
      <c r="G272" s="746" t="s">
        <v>20</v>
      </c>
    </row>
    <row r="274" spans="2:7">
      <c r="C274" s="6"/>
    </row>
    <row r="275" spans="2:7" ht="51">
      <c r="B275" s="747" t="s">
        <v>74</v>
      </c>
      <c r="C275" s="6" t="s">
        <v>142</v>
      </c>
      <c r="D275" s="711" t="s">
        <v>141</v>
      </c>
      <c r="E275" s="708">
        <v>4</v>
      </c>
      <c r="G275" s="712">
        <f>E275*F275</f>
        <v>0</v>
      </c>
    </row>
    <row r="276" spans="2:7">
      <c r="B276" s="748"/>
      <c r="C276" s="11"/>
      <c r="D276" s="716"/>
      <c r="E276" s="717"/>
      <c r="F276" s="717"/>
      <c r="G276" s="718"/>
    </row>
    <row r="277" spans="2:7">
      <c r="B277" s="749"/>
      <c r="C277" s="12" t="s">
        <v>49</v>
      </c>
      <c r="D277" s="750"/>
      <c r="E277" s="751"/>
      <c r="F277" s="751"/>
      <c r="G277" s="752">
        <f>SUM(G274:G276)</f>
        <v>0</v>
      </c>
    </row>
  </sheetData>
  <mergeCells count="4">
    <mergeCell ref="C242:G242"/>
    <mergeCell ref="C82:G82"/>
    <mergeCell ref="C25:G25"/>
    <mergeCell ref="C1:G1"/>
  </mergeCells>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workbookViewId="0">
      <selection activeCell="B156" sqref="B156"/>
    </sheetView>
  </sheetViews>
  <sheetFormatPr defaultRowHeight="15"/>
  <cols>
    <col min="2" max="2" width="42.7109375" customWidth="1"/>
    <col min="4" max="4" width="7.85546875" style="652" customWidth="1"/>
    <col min="5" max="5" width="8.140625" style="652" bestFit="1" customWidth="1"/>
    <col min="6" max="6" width="10.7109375" bestFit="1" customWidth="1"/>
  </cols>
  <sheetData>
    <row r="1" spans="1:6">
      <c r="A1" s="275"/>
      <c r="B1" s="920" t="s">
        <v>996</v>
      </c>
      <c r="C1" s="921"/>
      <c r="D1" s="921"/>
      <c r="E1" s="921"/>
      <c r="F1" s="921"/>
    </row>
    <row r="2" spans="1:6">
      <c r="A2" s="276"/>
      <c r="B2" s="277"/>
      <c r="C2" s="278"/>
      <c r="D2" s="650"/>
      <c r="E2" s="672"/>
      <c r="F2" s="279"/>
    </row>
    <row r="3" spans="1:6" ht="25.5">
      <c r="A3" s="276"/>
      <c r="B3" s="277" t="s">
        <v>997</v>
      </c>
      <c r="C3" s="278"/>
      <c r="D3" s="650"/>
      <c r="E3" s="672"/>
      <c r="F3" s="279"/>
    </row>
    <row r="4" spans="1:6">
      <c r="A4" s="280"/>
      <c r="B4" s="149"/>
      <c r="C4" s="149"/>
      <c r="D4" s="651"/>
      <c r="E4" s="281"/>
      <c r="F4" s="281"/>
    </row>
    <row r="5" spans="1:6">
      <c r="A5" s="282"/>
      <c r="B5" s="149" t="s">
        <v>663</v>
      </c>
      <c r="C5" s="149"/>
      <c r="D5" s="651"/>
      <c r="E5" s="281"/>
      <c r="F5" s="281"/>
    </row>
    <row r="6" spans="1:6" ht="51">
      <c r="A6" s="282" t="s">
        <v>235</v>
      </c>
      <c r="B6" s="150" t="s">
        <v>800</v>
      </c>
      <c r="C6" s="150"/>
      <c r="D6" s="651"/>
      <c r="E6" s="281"/>
      <c r="F6" s="281"/>
    </row>
    <row r="7" spans="1:6" ht="15.75" thickBot="1"/>
    <row r="8" spans="1:6" ht="26.25" thickBot="1">
      <c r="A8" s="283" t="s">
        <v>802</v>
      </c>
      <c r="B8" s="284" t="s">
        <v>666</v>
      </c>
      <c r="C8" s="285" t="s">
        <v>405</v>
      </c>
      <c r="D8" s="653" t="s">
        <v>803</v>
      </c>
      <c r="E8" s="653" t="s">
        <v>804</v>
      </c>
      <c r="F8" s="287" t="s">
        <v>805</v>
      </c>
    </row>
    <row r="9" spans="1:6">
      <c r="A9" s="288"/>
      <c r="B9" s="289"/>
      <c r="C9" s="291"/>
      <c r="D9" s="654"/>
      <c r="E9" s="293"/>
      <c r="F9" s="293"/>
    </row>
    <row r="10" spans="1:6">
      <c r="A10" s="288"/>
      <c r="B10" s="289"/>
      <c r="C10" s="291"/>
      <c r="D10" s="654"/>
      <c r="E10" s="293"/>
      <c r="F10" s="293"/>
    </row>
    <row r="11" spans="1:6">
      <c r="A11" s="294"/>
      <c r="B11" s="289"/>
      <c r="C11" s="295"/>
      <c r="D11" s="654"/>
      <c r="E11" s="296"/>
      <c r="F11" s="297"/>
    </row>
    <row r="12" spans="1:6">
      <c r="A12" s="180"/>
      <c r="B12" s="298" t="s">
        <v>998</v>
      </c>
      <c r="C12" s="299"/>
      <c r="D12" s="654"/>
      <c r="E12" s="211"/>
      <c r="F12" s="301"/>
    </row>
    <row r="13" spans="1:6">
      <c r="A13" s="280"/>
      <c r="B13" s="280"/>
      <c r="C13" s="303"/>
      <c r="D13" s="333"/>
      <c r="E13" s="305"/>
      <c r="F13" s="305"/>
    </row>
    <row r="14" spans="1:6">
      <c r="A14" s="306"/>
      <c r="B14" s="307"/>
      <c r="C14" s="308"/>
      <c r="D14" s="309"/>
      <c r="E14" s="309"/>
      <c r="F14" s="310"/>
    </row>
    <row r="15" spans="1:6">
      <c r="A15" s="311"/>
      <c r="B15" s="289"/>
      <c r="C15" s="312"/>
      <c r="D15" s="436"/>
      <c r="E15" s="313"/>
      <c r="F15" s="314"/>
    </row>
    <row r="16" spans="1:6">
      <c r="A16" s="315" t="s">
        <v>25</v>
      </c>
      <c r="B16" s="259" t="s">
        <v>999</v>
      </c>
      <c r="C16" s="316"/>
      <c r="D16" s="309"/>
      <c r="E16" s="305"/>
      <c r="F16" s="179"/>
    </row>
    <row r="17" spans="1:7">
      <c r="A17" s="311"/>
      <c r="B17" s="259"/>
      <c r="C17" s="312"/>
      <c r="D17" s="436"/>
      <c r="E17" s="313"/>
      <c r="F17" s="314"/>
    </row>
    <row r="18" spans="1:7">
      <c r="A18" s="317"/>
      <c r="B18" s="318"/>
      <c r="C18" s="297"/>
      <c r="D18" s="297"/>
      <c r="E18" s="211"/>
      <c r="F18" s="211"/>
    </row>
    <row r="19" spans="1:7" ht="25.5">
      <c r="A19" s="315"/>
      <c r="B19" s="259" t="s">
        <v>1000</v>
      </c>
      <c r="C19" s="297" t="s">
        <v>395</v>
      </c>
      <c r="D19" s="297">
        <f>1.3*1.1*(50+260)</f>
        <v>443.30000000000007</v>
      </c>
      <c r="E19" s="211"/>
      <c r="F19" s="211">
        <f t="shared" ref="F19:F29" si="0">D19*E19</f>
        <v>0</v>
      </c>
    </row>
    <row r="20" spans="1:7" ht="25.5">
      <c r="A20" s="315"/>
      <c r="B20" s="319" t="s">
        <v>1001</v>
      </c>
      <c r="C20" s="297" t="s">
        <v>257</v>
      </c>
      <c r="D20" s="297">
        <f>(260+50)*1.1</f>
        <v>341</v>
      </c>
      <c r="E20" s="300"/>
      <c r="F20" s="211">
        <f t="shared" si="0"/>
        <v>0</v>
      </c>
    </row>
    <row r="21" spans="1:7">
      <c r="A21" s="317"/>
      <c r="B21" s="318" t="s">
        <v>1002</v>
      </c>
      <c r="C21" s="297" t="s">
        <v>257</v>
      </c>
      <c r="D21" s="297">
        <f>10*1</f>
        <v>10</v>
      </c>
      <c r="E21" s="297"/>
      <c r="F21" s="211">
        <f t="shared" si="0"/>
        <v>0</v>
      </c>
    </row>
    <row r="22" spans="1:7" ht="26.25">
      <c r="A22" s="317"/>
      <c r="B22" s="318" t="s">
        <v>1003</v>
      </c>
      <c r="C22" s="297" t="s">
        <v>395</v>
      </c>
      <c r="D22" s="297">
        <f>D19-D28</f>
        <v>168.30000000000007</v>
      </c>
      <c r="E22" s="300"/>
      <c r="F22" s="211">
        <f t="shared" si="0"/>
        <v>0</v>
      </c>
    </row>
    <row r="23" spans="1:7" ht="26.25">
      <c r="A23" s="317"/>
      <c r="B23" s="318" t="s">
        <v>1004</v>
      </c>
      <c r="C23" s="297" t="s">
        <v>395</v>
      </c>
      <c r="D23" s="297">
        <f>ROUND(0.65*0.15*(260+50),2)</f>
        <v>30.23</v>
      </c>
      <c r="E23" s="300"/>
      <c r="F23" s="211">
        <f>ROUND(D23*E23,2)</f>
        <v>0</v>
      </c>
    </row>
    <row r="24" spans="1:7" ht="25.5">
      <c r="A24" s="317"/>
      <c r="B24" s="178" t="s">
        <v>1005</v>
      </c>
      <c r="C24" s="316" t="s">
        <v>23</v>
      </c>
      <c r="D24" s="305">
        <f>D33</f>
        <v>155</v>
      </c>
      <c r="E24" s="300"/>
      <c r="F24" s="211">
        <f t="shared" si="0"/>
        <v>0</v>
      </c>
    </row>
    <row r="25" spans="1:7" ht="25.5">
      <c r="A25" s="317"/>
      <c r="B25" s="178" t="s">
        <v>1006</v>
      </c>
      <c r="C25" s="316" t="s">
        <v>23</v>
      </c>
      <c r="D25" s="305">
        <f>D34</f>
        <v>830</v>
      </c>
      <c r="E25" s="300"/>
      <c r="F25" s="211">
        <f t="shared" si="0"/>
        <v>0</v>
      </c>
    </row>
    <row r="26" spans="1:7">
      <c r="A26" s="317"/>
      <c r="B26" s="318" t="s">
        <v>1007</v>
      </c>
      <c r="C26" s="297" t="s">
        <v>395</v>
      </c>
      <c r="D26" s="297">
        <f>(50+260)*0.15</f>
        <v>46.5</v>
      </c>
      <c r="E26" s="300"/>
      <c r="F26" s="211">
        <f t="shared" si="0"/>
        <v>0</v>
      </c>
    </row>
    <row r="27" spans="1:7" ht="25.5">
      <c r="A27" s="315"/>
      <c r="B27" s="178" t="s">
        <v>1008</v>
      </c>
      <c r="C27" s="316" t="s">
        <v>216</v>
      </c>
      <c r="D27" s="305">
        <f>(260+50)</f>
        <v>310</v>
      </c>
      <c r="E27" s="300"/>
      <c r="F27" s="211">
        <f t="shared" si="0"/>
        <v>0</v>
      </c>
    </row>
    <row r="28" spans="1:7" ht="77.25">
      <c r="A28" s="317"/>
      <c r="B28" s="318" t="s">
        <v>1009</v>
      </c>
      <c r="C28" s="297" t="s">
        <v>395</v>
      </c>
      <c r="D28" s="297">
        <f>1*1*(50+225)</f>
        <v>275</v>
      </c>
      <c r="E28" s="300"/>
      <c r="F28" s="211">
        <f t="shared" si="0"/>
        <v>0</v>
      </c>
    </row>
    <row r="29" spans="1:7" ht="25.5">
      <c r="A29" s="317"/>
      <c r="B29" s="320" t="s">
        <v>1010</v>
      </c>
      <c r="C29" s="297" t="s">
        <v>216</v>
      </c>
      <c r="D29" s="192">
        <f>(260+50)</f>
        <v>310</v>
      </c>
      <c r="E29" s="300"/>
      <c r="F29" s="231">
        <f t="shared" si="0"/>
        <v>0</v>
      </c>
    </row>
    <row r="30" spans="1:7">
      <c r="A30" s="311"/>
      <c r="B30" s="321" t="s">
        <v>1011</v>
      </c>
      <c r="C30" s="322"/>
      <c r="D30" s="437"/>
      <c r="E30" s="774"/>
      <c r="F30" s="314">
        <f>SUM(F18:F29)</f>
        <v>0</v>
      </c>
      <c r="G30" s="148"/>
    </row>
    <row r="31" spans="1:7">
      <c r="A31" s="311"/>
      <c r="B31" s="289"/>
      <c r="C31" s="312"/>
      <c r="D31" s="437"/>
      <c r="E31" s="313"/>
      <c r="F31" s="314"/>
    </row>
    <row r="32" spans="1:7" ht="38.25">
      <c r="A32" s="311"/>
      <c r="B32" s="323" t="s">
        <v>1012</v>
      </c>
      <c r="C32" s="312"/>
      <c r="D32" s="437"/>
      <c r="E32" s="313"/>
      <c r="F32" s="314"/>
    </row>
    <row r="33" spans="1:8" ht="25.5">
      <c r="A33" s="311"/>
      <c r="B33" s="259" t="s">
        <v>1013</v>
      </c>
      <c r="C33" s="295" t="s">
        <v>216</v>
      </c>
      <c r="D33" s="340">
        <v>155</v>
      </c>
      <c r="E33" s="313"/>
      <c r="F33" s="313">
        <f>D33*E33</f>
        <v>0</v>
      </c>
      <c r="H33" s="324"/>
    </row>
    <row r="34" spans="1:8" ht="25.5">
      <c r="A34" s="311"/>
      <c r="B34" s="259" t="s">
        <v>1014</v>
      </c>
      <c r="C34" s="295" t="s">
        <v>216</v>
      </c>
      <c r="D34" s="340">
        <v>830</v>
      </c>
      <c r="E34" s="313"/>
      <c r="F34" s="313">
        <f>D34*E34</f>
        <v>0</v>
      </c>
      <c r="H34" s="324"/>
    </row>
    <row r="35" spans="1:8" ht="25.5">
      <c r="A35" s="311"/>
      <c r="B35" s="398" t="s">
        <v>1015</v>
      </c>
      <c r="C35" s="412" t="s">
        <v>216</v>
      </c>
      <c r="D35" s="655">
        <v>50</v>
      </c>
      <c r="E35" s="313"/>
      <c r="F35" s="192">
        <f>D35*E35</f>
        <v>0</v>
      </c>
    </row>
    <row r="36" spans="1:8">
      <c r="A36" s="311"/>
      <c r="B36" s="289"/>
      <c r="C36" s="312"/>
      <c r="D36" s="437"/>
      <c r="E36" s="774"/>
      <c r="F36" s="314">
        <f>SUM(F33:F35)</f>
        <v>0</v>
      </c>
    </row>
    <row r="37" spans="1:8">
      <c r="A37" s="325"/>
      <c r="B37" s="326"/>
      <c r="C37" s="327"/>
      <c r="D37" s="656"/>
      <c r="E37" s="328"/>
      <c r="F37" s="329"/>
    </row>
    <row r="38" spans="1:8">
      <c r="A38" s="330"/>
      <c r="B38" s="331"/>
      <c r="C38" s="332"/>
      <c r="D38" s="333"/>
      <c r="E38" s="673"/>
      <c r="F38" s="335"/>
    </row>
    <row r="39" spans="1:8" ht="114.75">
      <c r="A39" s="311" t="s">
        <v>30</v>
      </c>
      <c r="B39" s="336" t="s">
        <v>1016</v>
      </c>
      <c r="C39" s="337"/>
      <c r="D39" s="333"/>
      <c r="E39" s="313"/>
      <c r="F39" s="180"/>
    </row>
    <row r="40" spans="1:8" ht="26.25">
      <c r="A40" s="317"/>
      <c r="B40" s="318" t="s">
        <v>1017</v>
      </c>
      <c r="C40" s="297" t="s">
        <v>395</v>
      </c>
      <c r="D40" s="297">
        <f>2*2*2.5*3</f>
        <v>30</v>
      </c>
      <c r="E40" s="297"/>
      <c r="F40" s="297">
        <f t="shared" ref="F40:F49" si="1">D40*E40</f>
        <v>0</v>
      </c>
    </row>
    <row r="41" spans="1:8">
      <c r="A41" s="317"/>
      <c r="B41" s="318" t="s">
        <v>1018</v>
      </c>
      <c r="C41" s="297" t="s">
        <v>257</v>
      </c>
      <c r="D41" s="297">
        <f>2*2*3</f>
        <v>12</v>
      </c>
      <c r="E41" s="297"/>
      <c r="F41" s="297">
        <f t="shared" si="1"/>
        <v>0</v>
      </c>
    </row>
    <row r="42" spans="1:8">
      <c r="A42" s="317"/>
      <c r="B42" s="318" t="s">
        <v>1002</v>
      </c>
      <c r="C42" s="297" t="s">
        <v>257</v>
      </c>
      <c r="D42" s="297">
        <f>2*2*3*1.1</f>
        <v>13.200000000000001</v>
      </c>
      <c r="E42" s="297"/>
      <c r="F42" s="297">
        <f t="shared" si="1"/>
        <v>0</v>
      </c>
    </row>
    <row r="43" spans="1:8" ht="26.25">
      <c r="A43" s="317"/>
      <c r="B43" s="318" t="s">
        <v>1019</v>
      </c>
      <c r="C43" s="297" t="s">
        <v>395</v>
      </c>
      <c r="D43" s="297">
        <f>1.6*1.6*0.5*3</f>
        <v>3.8400000000000007</v>
      </c>
      <c r="E43" s="297"/>
      <c r="F43" s="297">
        <f t="shared" si="1"/>
        <v>0</v>
      </c>
    </row>
    <row r="44" spans="1:8" ht="26.25">
      <c r="A44" s="317"/>
      <c r="B44" s="318" t="s">
        <v>1020</v>
      </c>
      <c r="C44" s="297" t="s">
        <v>395</v>
      </c>
      <c r="D44" s="297">
        <f>2*2*3*0.1</f>
        <v>1.2000000000000002</v>
      </c>
      <c r="E44" s="297"/>
      <c r="F44" s="297">
        <f t="shared" si="1"/>
        <v>0</v>
      </c>
    </row>
    <row r="45" spans="1:8" ht="26.25">
      <c r="A45" s="317"/>
      <c r="B45" s="318" t="s">
        <v>1021</v>
      </c>
      <c r="C45" s="297" t="s">
        <v>23</v>
      </c>
      <c r="D45" s="297">
        <v>2</v>
      </c>
      <c r="E45" s="297"/>
      <c r="F45" s="297">
        <f>+D45*E45</f>
        <v>0</v>
      </c>
    </row>
    <row r="46" spans="1:8" ht="26.25">
      <c r="A46" s="317"/>
      <c r="B46" s="318" t="s">
        <v>1022</v>
      </c>
      <c r="C46" s="297" t="s">
        <v>23</v>
      </c>
      <c r="D46" s="297">
        <v>2</v>
      </c>
      <c r="E46" s="297"/>
      <c r="F46" s="297">
        <f t="shared" si="1"/>
        <v>0</v>
      </c>
    </row>
    <row r="47" spans="1:8" ht="39">
      <c r="A47" s="317"/>
      <c r="B47" s="318" t="s">
        <v>1023</v>
      </c>
      <c r="C47" s="297" t="s">
        <v>395</v>
      </c>
      <c r="D47" s="297">
        <f>1.8*1.8*0.5</f>
        <v>1.62</v>
      </c>
      <c r="E47" s="297"/>
      <c r="F47" s="297">
        <f t="shared" si="1"/>
        <v>0</v>
      </c>
    </row>
    <row r="48" spans="1:8" ht="26.25">
      <c r="A48" s="317"/>
      <c r="B48" s="318" t="s">
        <v>1003</v>
      </c>
      <c r="C48" s="297" t="s">
        <v>395</v>
      </c>
      <c r="D48" s="297">
        <f>1.8*1.8*2.5</f>
        <v>8.1000000000000014</v>
      </c>
      <c r="E48" s="297"/>
      <c r="F48" s="297">
        <f t="shared" si="1"/>
        <v>0</v>
      </c>
    </row>
    <row r="49" spans="1:7" ht="25.5">
      <c r="A49" s="317"/>
      <c r="B49" s="338" t="s">
        <v>1010</v>
      </c>
      <c r="C49" s="297" t="s">
        <v>216</v>
      </c>
      <c r="D49" s="297">
        <f>4*2</f>
        <v>8</v>
      </c>
      <c r="E49" s="297"/>
      <c r="F49" s="192">
        <f t="shared" si="1"/>
        <v>0</v>
      </c>
    </row>
    <row r="50" spans="1:7">
      <c r="A50" s="311"/>
      <c r="B50" s="321"/>
      <c r="C50" s="322"/>
      <c r="D50" s="657"/>
      <c r="E50" s="774"/>
      <c r="F50" s="314">
        <f>SUM(F40:F49)</f>
        <v>0</v>
      </c>
      <c r="G50" s="148"/>
    </row>
    <row r="51" spans="1:7">
      <c r="A51" s="311"/>
      <c r="B51" s="289"/>
      <c r="C51" s="312"/>
      <c r="D51" s="437"/>
      <c r="E51" s="313"/>
      <c r="F51" s="314"/>
      <c r="G51" s="148"/>
    </row>
    <row r="52" spans="1:7" ht="76.5">
      <c r="A52" s="311" t="s">
        <v>37</v>
      </c>
      <c r="B52" s="336" t="s">
        <v>1024</v>
      </c>
      <c r="C52" s="337"/>
      <c r="D52" s="333"/>
      <c r="E52" s="313"/>
      <c r="F52" s="180"/>
    </row>
    <row r="53" spans="1:7" ht="26.25">
      <c r="A53" s="317"/>
      <c r="B53" s="318" t="s">
        <v>1025</v>
      </c>
      <c r="C53" s="297" t="s">
        <v>395</v>
      </c>
      <c r="D53" s="297">
        <f>ROUND(3.14*0.6*0.6*1.5*9,2)</f>
        <v>15.26</v>
      </c>
      <c r="E53" s="297"/>
      <c r="F53" s="297">
        <f>ROUND(D53*E53,2)</f>
        <v>0</v>
      </c>
    </row>
    <row r="54" spans="1:7">
      <c r="A54" s="317"/>
      <c r="B54" s="318" t="s">
        <v>1018</v>
      </c>
      <c r="C54" s="297" t="s">
        <v>257</v>
      </c>
      <c r="D54" s="297">
        <f>2*3.14*0.75*9</f>
        <v>42.39</v>
      </c>
      <c r="E54" s="297"/>
      <c r="F54" s="297">
        <f t="shared" ref="F54:F63" si="2">ROUND(D54*E54,2)</f>
        <v>0</v>
      </c>
    </row>
    <row r="55" spans="1:7">
      <c r="A55" s="317"/>
      <c r="B55" s="318" t="s">
        <v>1002</v>
      </c>
      <c r="C55" s="297" t="s">
        <v>257</v>
      </c>
      <c r="D55" s="297">
        <f>ROUND(3.14*0.6*9*1.1,2)</f>
        <v>18.649999999999999</v>
      </c>
      <c r="E55" s="297"/>
      <c r="F55" s="297">
        <f t="shared" si="2"/>
        <v>0</v>
      </c>
    </row>
    <row r="56" spans="1:7" ht="26.25">
      <c r="A56" s="317"/>
      <c r="B56" s="318" t="s">
        <v>1019</v>
      </c>
      <c r="C56" s="297" t="s">
        <v>395</v>
      </c>
      <c r="D56" s="297">
        <v>5.09</v>
      </c>
      <c r="E56" s="297"/>
      <c r="F56" s="297">
        <f t="shared" si="2"/>
        <v>0</v>
      </c>
    </row>
    <row r="57" spans="1:7" ht="26.25">
      <c r="A57" s="317"/>
      <c r="B57" s="318" t="s">
        <v>1020</v>
      </c>
      <c r="C57" s="297" t="s">
        <v>395</v>
      </c>
      <c r="D57" s="297">
        <v>1.02</v>
      </c>
      <c r="E57" s="297"/>
      <c r="F57" s="297">
        <f t="shared" si="2"/>
        <v>0</v>
      </c>
    </row>
    <row r="58" spans="1:7">
      <c r="A58" s="317"/>
      <c r="B58" s="318" t="s">
        <v>1026</v>
      </c>
      <c r="C58" s="297" t="s">
        <v>216</v>
      </c>
      <c r="D58" s="297">
        <v>8</v>
      </c>
      <c r="E58" s="297"/>
      <c r="F58" s="297">
        <f t="shared" si="2"/>
        <v>0</v>
      </c>
    </row>
    <row r="59" spans="1:7">
      <c r="A59" s="317"/>
      <c r="B59" s="318" t="s">
        <v>1027</v>
      </c>
      <c r="C59" s="297" t="s">
        <v>216</v>
      </c>
      <c r="D59" s="297">
        <v>8</v>
      </c>
      <c r="E59" s="297"/>
      <c r="F59" s="297">
        <f t="shared" si="2"/>
        <v>0</v>
      </c>
    </row>
    <row r="60" spans="1:7" ht="26.25">
      <c r="A60" s="317"/>
      <c r="B60" s="318" t="s">
        <v>1028</v>
      </c>
      <c r="C60" s="297" t="s">
        <v>141</v>
      </c>
      <c r="D60" s="297">
        <v>8</v>
      </c>
      <c r="E60" s="297"/>
      <c r="F60" s="297">
        <f t="shared" si="2"/>
        <v>0</v>
      </c>
    </row>
    <row r="61" spans="1:7" ht="39">
      <c r="A61" s="317"/>
      <c r="B61" s="318" t="s">
        <v>1023</v>
      </c>
      <c r="C61" s="297" t="s">
        <v>395</v>
      </c>
      <c r="D61" s="297">
        <v>5.09</v>
      </c>
      <c r="E61" s="297"/>
      <c r="F61" s="297">
        <f t="shared" si="2"/>
        <v>0</v>
      </c>
    </row>
    <row r="62" spans="1:7" ht="26.25">
      <c r="A62" s="317"/>
      <c r="B62" s="318" t="s">
        <v>1003</v>
      </c>
      <c r="C62" s="297" t="s">
        <v>395</v>
      </c>
      <c r="D62" s="297">
        <v>10.17</v>
      </c>
      <c r="E62" s="297"/>
      <c r="F62" s="297">
        <f t="shared" si="2"/>
        <v>0</v>
      </c>
    </row>
    <row r="63" spans="1:7" ht="25.5">
      <c r="A63" s="317"/>
      <c r="B63" s="338" t="s">
        <v>1010</v>
      </c>
      <c r="C63" s="297" t="s">
        <v>216</v>
      </c>
      <c r="D63" s="192">
        <v>33.909999999999997</v>
      </c>
      <c r="E63" s="297"/>
      <c r="F63" s="192">
        <f t="shared" si="2"/>
        <v>0</v>
      </c>
    </row>
    <row r="64" spans="1:7">
      <c r="A64" s="311"/>
      <c r="B64" s="321"/>
      <c r="C64" s="322"/>
      <c r="D64" s="437"/>
      <c r="E64" s="774"/>
      <c r="F64" s="314">
        <f>SUM(F53:F63)</f>
        <v>0</v>
      </c>
      <c r="G64" s="148"/>
    </row>
    <row r="65" spans="1:9">
      <c r="A65" s="311"/>
      <c r="B65" s="289"/>
      <c r="C65" s="312"/>
      <c r="D65" s="437"/>
      <c r="E65" s="313"/>
      <c r="F65" s="314"/>
      <c r="G65" s="148"/>
    </row>
    <row r="66" spans="1:9">
      <c r="A66" s="311"/>
      <c r="B66" s="259"/>
      <c r="C66" s="303"/>
      <c r="D66" s="333"/>
      <c r="E66" s="339"/>
      <c r="F66" s="339"/>
    </row>
    <row r="67" spans="1:9" ht="25.5">
      <c r="A67" s="311" t="s">
        <v>40</v>
      </c>
      <c r="B67" s="259" t="s">
        <v>1029</v>
      </c>
      <c r="C67" s="340" t="s">
        <v>83</v>
      </c>
      <c r="D67" s="658">
        <f>9+3</f>
        <v>12</v>
      </c>
      <c r="E67" s="297"/>
      <c r="F67" s="297">
        <f>D67*E67</f>
        <v>0</v>
      </c>
    </row>
    <row r="68" spans="1:9">
      <c r="A68" s="311"/>
      <c r="B68" s="259"/>
      <c r="C68" s="303"/>
      <c r="D68" s="333"/>
      <c r="E68" s="339"/>
      <c r="F68" s="339"/>
    </row>
    <row r="69" spans="1:9" ht="63.75">
      <c r="A69" s="311" t="s">
        <v>97</v>
      </c>
      <c r="B69" s="341" t="s">
        <v>1030</v>
      </c>
      <c r="C69" s="337" t="s">
        <v>216</v>
      </c>
      <c r="D69" s="658">
        <f>(50+260)</f>
        <v>310</v>
      </c>
      <c r="E69" s="313"/>
      <c r="F69" s="313">
        <f>D69*E69</f>
        <v>0</v>
      </c>
    </row>
    <row r="70" spans="1:9">
      <c r="A70" s="342"/>
      <c r="B70" s="343"/>
      <c r="C70" s="344"/>
      <c r="D70" s="659"/>
      <c r="E70" s="328"/>
      <c r="F70" s="180"/>
    </row>
    <row r="71" spans="1:9" ht="25.5">
      <c r="A71" s="345" t="s">
        <v>715</v>
      </c>
      <c r="B71" s="346" t="s">
        <v>1031</v>
      </c>
      <c r="C71" s="344"/>
      <c r="D71" s="659"/>
      <c r="E71" s="328"/>
      <c r="F71" s="180"/>
    </row>
    <row r="72" spans="1:9">
      <c r="A72" s="342"/>
      <c r="B72" s="346" t="s">
        <v>1032</v>
      </c>
      <c r="C72" s="344" t="s">
        <v>83</v>
      </c>
      <c r="D72" s="660">
        <v>1</v>
      </c>
      <c r="E72" s="328"/>
      <c r="F72" s="180">
        <f>D72*E72</f>
        <v>0</v>
      </c>
    </row>
    <row r="73" spans="1:9" ht="15.75" thickBot="1">
      <c r="A73" s="347"/>
      <c r="B73" s="348" t="s">
        <v>1033</v>
      </c>
      <c r="C73" s="349" t="s">
        <v>83</v>
      </c>
      <c r="D73" s="661">
        <v>1</v>
      </c>
      <c r="E73" s="350"/>
      <c r="F73" s="351">
        <f>D73*E73</f>
        <v>0</v>
      </c>
    </row>
    <row r="74" spans="1:9">
      <c r="A74" s="294"/>
      <c r="B74" s="352" t="s">
        <v>1100</v>
      </c>
      <c r="C74" s="353"/>
      <c r="D74" s="301"/>
      <c r="E74" s="674"/>
      <c r="F74" s="314">
        <f>SUM(F72:F73,F30+F36+F50+F64+F67+F69)</f>
        <v>0</v>
      </c>
    </row>
    <row r="75" spans="1:9">
      <c r="A75" s="294"/>
      <c r="B75" s="336"/>
      <c r="C75" s="353"/>
      <c r="D75" s="301"/>
      <c r="E75" s="674"/>
      <c r="F75" s="313"/>
    </row>
    <row r="76" spans="1:9">
      <c r="A76" s="288"/>
      <c r="B76" s="289"/>
      <c r="C76" s="291"/>
      <c r="D76" s="654"/>
      <c r="E76" s="211"/>
      <c r="F76" s="211"/>
    </row>
    <row r="77" spans="1:9" ht="15.75" thickBot="1">
      <c r="A77" s="354"/>
    </row>
    <row r="78" spans="1:9" ht="15.75" thickBot="1">
      <c r="A78" s="354"/>
      <c r="B78" s="355" t="s">
        <v>1101</v>
      </c>
      <c r="C78" s="356"/>
      <c r="D78" s="357"/>
      <c r="E78" s="675" t="s">
        <v>1034</v>
      </c>
      <c r="F78" s="358">
        <f>F74</f>
        <v>0</v>
      </c>
      <c r="I78" s="313"/>
    </row>
    <row r="79" spans="1:9" ht="15.75" thickBot="1">
      <c r="A79" s="354"/>
      <c r="B79" s="355" t="s">
        <v>1104</v>
      </c>
      <c r="C79" s="356"/>
      <c r="D79" s="357"/>
      <c r="E79" s="675"/>
      <c r="F79" s="358">
        <f>0.22*F78</f>
        <v>0</v>
      </c>
      <c r="I79" s="313"/>
    </row>
    <row r="80" spans="1:9" ht="15.75" thickBot="1">
      <c r="A80" s="354"/>
      <c r="B80" s="413" t="s">
        <v>6</v>
      </c>
      <c r="C80" s="414"/>
      <c r="D80" s="662"/>
      <c r="E80" s="676" t="s">
        <v>1034</v>
      </c>
      <c r="F80" s="415">
        <f>SUM(F78:F79)</f>
        <v>0</v>
      </c>
    </row>
  </sheetData>
  <mergeCells count="1">
    <mergeCell ref="B1:F1"/>
  </mergeCells>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zoomScale="115" zoomScaleNormal="115" workbookViewId="0">
      <selection activeCell="B156" sqref="B156"/>
    </sheetView>
  </sheetViews>
  <sheetFormatPr defaultColWidth="9.140625" defaultRowHeight="16.5"/>
  <cols>
    <col min="1" max="1" width="7.85546875" style="19" bestFit="1" customWidth="1"/>
    <col min="2" max="4" width="11.140625" style="19" customWidth="1"/>
    <col min="5" max="5" width="8.28515625" style="19" bestFit="1" customWidth="1"/>
    <col min="6" max="6" width="6" style="19" customWidth="1"/>
    <col min="7" max="7" width="8.7109375" style="19" bestFit="1" customWidth="1"/>
    <col min="8" max="8" width="9.42578125" style="19" bestFit="1" customWidth="1"/>
    <col min="9" max="9" width="12.42578125" style="19" customWidth="1"/>
    <col min="10" max="10" width="9.28515625" style="19" customWidth="1"/>
    <col min="11" max="11" width="21" style="19" customWidth="1"/>
    <col min="12" max="16384" width="9.140625" style="19"/>
  </cols>
  <sheetData>
    <row r="1" spans="1:14">
      <c r="A1" s="18"/>
      <c r="B1" s="18"/>
      <c r="C1" s="18"/>
      <c r="D1" s="18"/>
      <c r="E1" s="18"/>
      <c r="F1" s="18"/>
      <c r="G1" s="18"/>
      <c r="H1" s="18"/>
      <c r="I1" s="18"/>
    </row>
    <row r="2" spans="1:14" ht="18.75" customHeight="1">
      <c r="A2" s="922" t="s">
        <v>198</v>
      </c>
      <c r="B2" s="922"/>
      <c r="C2" s="922"/>
      <c r="D2" s="922"/>
      <c r="E2" s="922"/>
      <c r="F2" s="922"/>
      <c r="G2" s="922"/>
      <c r="H2" s="922"/>
      <c r="I2" s="922"/>
      <c r="J2" s="129"/>
    </row>
    <row r="3" spans="1:14">
      <c r="A3" s="130"/>
      <c r="B3" s="18"/>
      <c r="C3" s="18"/>
      <c r="D3" s="18"/>
      <c r="E3" s="131"/>
      <c r="F3" s="132"/>
      <c r="G3" s="133"/>
      <c r="H3" s="134"/>
      <c r="I3" s="134"/>
      <c r="J3" s="43"/>
    </row>
    <row r="4" spans="1:14">
      <c r="A4" s="130"/>
      <c r="B4" s="18"/>
      <c r="C4" s="18"/>
      <c r="D4" s="18"/>
      <c r="E4" s="131"/>
      <c r="F4" s="132"/>
      <c r="G4" s="133"/>
      <c r="H4" s="134"/>
      <c r="I4" s="134"/>
      <c r="J4" s="43"/>
    </row>
    <row r="5" spans="1:14">
      <c r="A5" s="47" t="s">
        <v>201</v>
      </c>
      <c r="B5" s="47"/>
      <c r="C5" s="135"/>
      <c r="D5" s="135"/>
      <c r="E5" s="49"/>
      <c r="F5" s="50"/>
      <c r="G5" s="51"/>
      <c r="H5" s="52" t="s">
        <v>202</v>
      </c>
      <c r="I5" s="44">
        <f>I21</f>
        <v>0</v>
      </c>
      <c r="J5" s="43"/>
    </row>
    <row r="6" spans="1:14">
      <c r="A6" s="130"/>
      <c r="B6" s="18"/>
      <c r="C6" s="18"/>
      <c r="D6" s="18"/>
      <c r="E6" s="131"/>
      <c r="F6" s="132"/>
      <c r="G6" s="133"/>
      <c r="H6" s="134"/>
      <c r="I6" s="134"/>
      <c r="J6" s="43"/>
    </row>
    <row r="7" spans="1:14">
      <c r="A7" s="923" t="s">
        <v>203</v>
      </c>
      <c r="B7" s="923"/>
      <c r="C7" s="135"/>
      <c r="D7" s="135"/>
      <c r="E7" s="49"/>
      <c r="F7" s="50"/>
      <c r="G7" s="51"/>
      <c r="H7" s="52" t="s">
        <v>202</v>
      </c>
      <c r="I7" s="44">
        <f>I31</f>
        <v>0</v>
      </c>
      <c r="J7" s="44"/>
    </row>
    <row r="8" spans="1:14">
      <c r="A8" s="130"/>
      <c r="B8" s="18"/>
      <c r="C8" s="18"/>
      <c r="D8" s="18"/>
      <c r="E8" s="131"/>
      <c r="F8" s="132"/>
      <c r="G8" s="133"/>
      <c r="H8" s="134"/>
      <c r="I8" s="134"/>
      <c r="J8" s="43"/>
    </row>
    <row r="9" spans="1:14">
      <c r="A9" s="923" t="s">
        <v>377</v>
      </c>
      <c r="B9" s="923"/>
      <c r="C9" s="135"/>
      <c r="D9" s="135"/>
      <c r="E9" s="49"/>
      <c r="F9" s="50"/>
      <c r="G9" s="51"/>
      <c r="H9" s="52" t="s">
        <v>202</v>
      </c>
      <c r="I9" s="44">
        <f>I47</f>
        <v>0</v>
      </c>
      <c r="J9" s="44"/>
      <c r="K9" s="45" t="s">
        <v>197</v>
      </c>
    </row>
    <row r="10" spans="1:14">
      <c r="A10" s="135"/>
      <c r="B10" s="135"/>
      <c r="C10" s="135"/>
      <c r="D10" s="135"/>
      <c r="E10" s="49"/>
      <c r="F10" s="50"/>
      <c r="G10" s="51"/>
      <c r="H10" s="52"/>
      <c r="I10" s="44"/>
      <c r="J10" s="44"/>
    </row>
    <row r="11" spans="1:14">
      <c r="A11" s="923" t="s">
        <v>378</v>
      </c>
      <c r="B11" s="923"/>
      <c r="C11" s="135"/>
      <c r="D11" s="135"/>
      <c r="E11" s="49"/>
      <c r="F11" s="50"/>
      <c r="G11" s="51"/>
      <c r="H11" s="52" t="s">
        <v>202</v>
      </c>
      <c r="I11" s="44">
        <f>I55</f>
        <v>0</v>
      </c>
      <c r="J11" s="44"/>
    </row>
    <row r="12" spans="1:14">
      <c r="A12" s="136"/>
      <c r="B12" s="137"/>
      <c r="C12" s="137"/>
      <c r="D12" s="137"/>
      <c r="E12" s="138"/>
      <c r="F12" s="139"/>
      <c r="G12" s="140"/>
      <c r="H12" s="141"/>
      <c r="I12" s="142"/>
      <c r="J12" s="46"/>
    </row>
    <row r="13" spans="1:14">
      <c r="A13" s="47" t="s">
        <v>1102</v>
      </c>
      <c r="B13" s="48"/>
      <c r="C13" s="48"/>
      <c r="D13" s="48"/>
      <c r="E13" s="49"/>
      <c r="F13" s="50"/>
      <c r="G13" s="51"/>
      <c r="H13" s="52"/>
      <c r="I13" s="44">
        <f>SUM(I5:I12)</f>
        <v>0</v>
      </c>
      <c r="J13" s="44"/>
      <c r="M13" s="19" t="s">
        <v>197</v>
      </c>
      <c r="N13" s="45" t="s">
        <v>197</v>
      </c>
    </row>
    <row r="14" spans="1:14">
      <c r="A14" s="47" t="s">
        <v>1104</v>
      </c>
      <c r="B14" s="48"/>
      <c r="C14" s="48"/>
      <c r="D14" s="48"/>
      <c r="E14" s="49"/>
      <c r="F14" s="50"/>
      <c r="G14" s="51"/>
      <c r="H14" s="52"/>
      <c r="I14" s="44">
        <f>I13*0.22</f>
        <v>0</v>
      </c>
      <c r="J14" s="44"/>
    </row>
    <row r="15" spans="1:14">
      <c r="A15" s="47" t="s">
        <v>1103</v>
      </c>
      <c r="B15" s="48"/>
      <c r="C15" s="48"/>
      <c r="D15" s="48"/>
      <c r="E15" s="49"/>
      <c r="F15" s="50"/>
      <c r="G15" s="51"/>
      <c r="H15" s="52"/>
      <c r="I15" s="44">
        <f>SUM(I13:I14)</f>
        <v>0</v>
      </c>
      <c r="J15" s="44"/>
    </row>
    <row r="16" spans="1:14">
      <c r="A16" s="925"/>
      <c r="B16" s="925"/>
      <c r="C16" s="925"/>
      <c r="D16" s="925"/>
      <c r="E16" s="925"/>
      <c r="F16" s="925"/>
      <c r="G16" s="925"/>
      <c r="H16" s="925"/>
      <c r="I16" s="44"/>
      <c r="J16" s="53"/>
    </row>
    <row r="17" spans="1:10">
      <c r="A17" s="925" t="s">
        <v>197</v>
      </c>
      <c r="B17" s="925"/>
      <c r="C17" s="925"/>
      <c r="D17" s="925"/>
      <c r="E17" s="925"/>
      <c r="F17" s="925"/>
      <c r="G17" s="925"/>
      <c r="H17" s="925"/>
      <c r="I17" s="28"/>
      <c r="J17" s="29"/>
    </row>
    <row r="18" spans="1:10">
      <c r="A18" s="926" t="s">
        <v>213</v>
      </c>
      <c r="B18" s="926"/>
      <c r="C18" s="926"/>
      <c r="D18" s="926"/>
      <c r="E18" s="926"/>
      <c r="F18" s="926"/>
      <c r="G18" s="926"/>
      <c r="H18" s="926"/>
      <c r="I18" s="61"/>
      <c r="J18" s="111"/>
    </row>
    <row r="19" spans="1:10" ht="25.5">
      <c r="A19" s="91" t="s">
        <v>259</v>
      </c>
      <c r="B19" s="928" t="s">
        <v>260</v>
      </c>
      <c r="C19" s="928"/>
      <c r="D19" s="928"/>
      <c r="E19" s="928"/>
      <c r="F19" s="689" t="s">
        <v>261</v>
      </c>
      <c r="G19" s="93" t="s">
        <v>19</v>
      </c>
      <c r="H19" s="94" t="s">
        <v>262</v>
      </c>
      <c r="I19" s="94" t="s">
        <v>263</v>
      </c>
      <c r="J19" s="117"/>
    </row>
    <row r="20" spans="1:10" ht="16.5" customHeight="1">
      <c r="A20" s="70" t="s">
        <v>27</v>
      </c>
      <c r="B20" s="927" t="s">
        <v>379</v>
      </c>
      <c r="C20" s="927"/>
      <c r="D20" s="927"/>
      <c r="E20" s="927"/>
      <c r="F20" s="113" t="s">
        <v>216</v>
      </c>
      <c r="G20" s="114">
        <v>63</v>
      </c>
      <c r="H20" s="115"/>
      <c r="I20" s="116">
        <f t="shared" ref="I20" si="0">G20*H20</f>
        <v>0</v>
      </c>
      <c r="J20" s="75"/>
    </row>
    <row r="21" spans="1:10" ht="16.5" customHeight="1">
      <c r="A21" s="62"/>
      <c r="B21" s="924" t="s">
        <v>217</v>
      </c>
      <c r="C21" s="924"/>
      <c r="D21" s="924"/>
      <c r="E21" s="924"/>
      <c r="F21" s="67"/>
      <c r="G21" s="68"/>
      <c r="H21" s="69" t="s">
        <v>218</v>
      </c>
      <c r="I21" s="69">
        <f>SUM(I20)</f>
        <v>0</v>
      </c>
      <c r="J21" s="75"/>
    </row>
    <row r="22" spans="1:10" ht="16.5" customHeight="1">
      <c r="A22" s="70"/>
      <c r="B22" s="71"/>
      <c r="C22" s="71"/>
      <c r="D22" s="71"/>
      <c r="E22" s="71"/>
      <c r="F22" s="72"/>
      <c r="G22" s="73"/>
      <c r="H22" s="74"/>
      <c r="I22" s="75"/>
      <c r="J22" s="75"/>
    </row>
    <row r="23" spans="1:10" ht="16.5" customHeight="1">
      <c r="A23" s="70"/>
      <c r="B23" s="71"/>
      <c r="C23" s="71"/>
      <c r="D23" s="71"/>
      <c r="E23" s="71"/>
      <c r="F23" s="72"/>
      <c r="G23" s="73"/>
      <c r="H23" s="74"/>
      <c r="I23" s="75"/>
      <c r="J23" s="75"/>
    </row>
    <row r="24" spans="1:10">
      <c r="A24" s="926" t="s">
        <v>203</v>
      </c>
      <c r="B24" s="926"/>
      <c r="C24" s="926"/>
      <c r="D24" s="926"/>
      <c r="E24" s="926"/>
      <c r="F24" s="926"/>
      <c r="G24" s="926"/>
      <c r="H24" s="926"/>
      <c r="I24" s="75"/>
      <c r="J24" s="75"/>
    </row>
    <row r="25" spans="1:10" ht="25.5">
      <c r="A25" s="91" t="s">
        <v>259</v>
      </c>
      <c r="B25" s="928" t="s">
        <v>260</v>
      </c>
      <c r="C25" s="928"/>
      <c r="D25" s="928"/>
      <c r="E25" s="928"/>
      <c r="F25" s="689" t="s">
        <v>261</v>
      </c>
      <c r="G25" s="93" t="s">
        <v>19</v>
      </c>
      <c r="H25" s="94" t="s">
        <v>262</v>
      </c>
      <c r="I25" s="94" t="s">
        <v>263</v>
      </c>
      <c r="J25" s="117"/>
    </row>
    <row r="26" spans="1:10" ht="67.5" customHeight="1">
      <c r="A26" s="62" t="s">
        <v>214</v>
      </c>
      <c r="B26" s="927" t="s">
        <v>380</v>
      </c>
      <c r="C26" s="927"/>
      <c r="D26" s="927"/>
      <c r="E26" s="927"/>
      <c r="F26" s="113" t="s">
        <v>54</v>
      </c>
      <c r="G26" s="114">
        <f>1.2*(105)</f>
        <v>126</v>
      </c>
      <c r="H26" s="115"/>
      <c r="I26" s="116">
        <f t="shared" ref="I26:I27" si="1">G26*H26</f>
        <v>0</v>
      </c>
      <c r="J26" s="75"/>
    </row>
    <row r="27" spans="1:10" ht="42" customHeight="1">
      <c r="A27" s="143" t="s">
        <v>220</v>
      </c>
      <c r="B27" s="927" t="s">
        <v>381</v>
      </c>
      <c r="C27" s="927"/>
      <c r="D27" s="927"/>
      <c r="E27" s="927"/>
      <c r="F27" s="113" t="s">
        <v>57</v>
      </c>
      <c r="G27" s="114">
        <f>0.9*63</f>
        <v>56.7</v>
      </c>
      <c r="H27" s="115"/>
      <c r="I27" s="116">
        <f t="shared" si="1"/>
        <v>0</v>
      </c>
      <c r="J27" s="75"/>
    </row>
    <row r="28" spans="1:10" ht="57.75" customHeight="1">
      <c r="A28" s="62" t="s">
        <v>222</v>
      </c>
      <c r="B28" s="927" t="s">
        <v>382</v>
      </c>
      <c r="C28" s="927"/>
      <c r="D28" s="927"/>
      <c r="E28" s="927"/>
      <c r="F28" s="113" t="s">
        <v>54</v>
      </c>
      <c r="G28" s="114">
        <v>40</v>
      </c>
      <c r="H28" s="115"/>
      <c r="I28" s="116">
        <f>G28*H28</f>
        <v>0</v>
      </c>
      <c r="J28" s="75"/>
    </row>
    <row r="29" spans="1:10" ht="57.75" customHeight="1">
      <c r="A29" s="62" t="s">
        <v>224</v>
      </c>
      <c r="B29" s="927" t="s">
        <v>383</v>
      </c>
      <c r="C29" s="927"/>
      <c r="D29" s="927"/>
      <c r="E29" s="927"/>
      <c r="F29" s="113" t="s">
        <v>54</v>
      </c>
      <c r="G29" s="114">
        <v>20</v>
      </c>
      <c r="H29" s="115"/>
      <c r="I29" s="116">
        <f>G29*H29</f>
        <v>0</v>
      </c>
      <c r="J29" s="75"/>
    </row>
    <row r="30" spans="1:10" ht="57.75" customHeight="1">
      <c r="A30" s="143" t="s">
        <v>226</v>
      </c>
      <c r="B30" s="927" t="s">
        <v>384</v>
      </c>
      <c r="C30" s="927"/>
      <c r="D30" s="927"/>
      <c r="E30" s="927"/>
      <c r="F30" s="113" t="s">
        <v>54</v>
      </c>
      <c r="G30" s="114">
        <v>66</v>
      </c>
      <c r="H30" s="115"/>
      <c r="I30" s="116">
        <f>G30*H30</f>
        <v>0</v>
      </c>
      <c r="J30" s="75"/>
    </row>
    <row r="31" spans="1:10">
      <c r="A31" s="62"/>
      <c r="B31" s="924" t="s">
        <v>234</v>
      </c>
      <c r="C31" s="924"/>
      <c r="D31" s="924"/>
      <c r="E31" s="924"/>
      <c r="F31" s="67"/>
      <c r="G31" s="68"/>
      <c r="H31" s="69" t="s">
        <v>218</v>
      </c>
      <c r="I31" s="69">
        <f>SUM(I26:I30)</f>
        <v>0</v>
      </c>
      <c r="J31" s="18"/>
    </row>
    <row r="32" spans="1:10">
      <c r="A32" s="70"/>
      <c r="B32" s="85"/>
      <c r="C32" s="85"/>
      <c r="D32" s="85"/>
      <c r="E32" s="85"/>
      <c r="F32" s="86"/>
      <c r="G32" s="87"/>
      <c r="H32" s="88"/>
      <c r="I32" s="88"/>
      <c r="J32" s="18"/>
    </row>
    <row r="33" spans="1:10">
      <c r="A33" s="926" t="s">
        <v>377</v>
      </c>
      <c r="B33" s="926"/>
      <c r="C33" s="926"/>
      <c r="D33" s="926"/>
      <c r="E33" s="926"/>
      <c r="F33" s="926"/>
      <c r="G33" s="926"/>
      <c r="H33" s="926"/>
      <c r="I33" s="28"/>
      <c r="J33" s="29"/>
    </row>
    <row r="34" spans="1:10">
      <c r="A34" s="47"/>
      <c r="B34" s="144"/>
      <c r="C34" s="144"/>
      <c r="D34" s="144"/>
      <c r="E34" s="49"/>
      <c r="F34" s="50"/>
      <c r="G34" s="51"/>
      <c r="H34" s="44"/>
      <c r="I34" s="44"/>
      <c r="J34" s="44"/>
    </row>
    <row r="35" spans="1:10" ht="25.5">
      <c r="A35" s="91" t="s">
        <v>259</v>
      </c>
      <c r="B35" s="928" t="s">
        <v>260</v>
      </c>
      <c r="C35" s="928"/>
      <c r="D35" s="928"/>
      <c r="E35" s="928"/>
      <c r="F35" s="92" t="s">
        <v>261</v>
      </c>
      <c r="G35" s="93" t="s">
        <v>19</v>
      </c>
      <c r="H35" s="94" t="s">
        <v>262</v>
      </c>
      <c r="I35" s="94" t="s">
        <v>263</v>
      </c>
      <c r="J35" s="117"/>
    </row>
    <row r="36" spans="1:10" s="119" customFormat="1" ht="60" customHeight="1">
      <c r="A36" s="95" t="s">
        <v>214</v>
      </c>
      <c r="B36" s="930" t="s">
        <v>385</v>
      </c>
      <c r="C36" s="930"/>
      <c r="D36" s="930"/>
      <c r="E36" s="930"/>
      <c r="F36" s="63" t="s">
        <v>216</v>
      </c>
      <c r="G36" s="64">
        <v>14</v>
      </c>
      <c r="H36" s="65"/>
      <c r="I36" s="66">
        <f t="shared" ref="I36:I46" si="2">G36*H36</f>
        <v>0</v>
      </c>
      <c r="J36" s="118"/>
    </row>
    <row r="37" spans="1:10" s="119" customFormat="1" ht="60" customHeight="1">
      <c r="A37" s="95" t="s">
        <v>220</v>
      </c>
      <c r="B37" s="930" t="s">
        <v>386</v>
      </c>
      <c r="C37" s="930"/>
      <c r="D37" s="930"/>
      <c r="E37" s="930"/>
      <c r="F37" s="63" t="s">
        <v>387</v>
      </c>
      <c r="G37" s="64">
        <v>50</v>
      </c>
      <c r="H37" s="65"/>
      <c r="I37" s="66">
        <f t="shared" si="2"/>
        <v>0</v>
      </c>
      <c r="J37" s="118"/>
    </row>
    <row r="38" spans="1:10" s="119" customFormat="1" ht="60" customHeight="1">
      <c r="A38" s="95" t="s">
        <v>222</v>
      </c>
      <c r="B38" s="930" t="s">
        <v>388</v>
      </c>
      <c r="C38" s="930"/>
      <c r="D38" s="930"/>
      <c r="E38" s="930"/>
      <c r="F38" s="63"/>
      <c r="G38" s="64"/>
      <c r="H38" s="65"/>
      <c r="I38" s="66"/>
      <c r="J38" s="118"/>
    </row>
    <row r="39" spans="1:10" s="119" customFormat="1" ht="26.25" customHeight="1">
      <c r="A39" s="95" t="s">
        <v>224</v>
      </c>
      <c r="B39" s="930" t="s">
        <v>389</v>
      </c>
      <c r="C39" s="930"/>
      <c r="D39" s="930"/>
      <c r="E39" s="930"/>
      <c r="F39" s="63" t="s">
        <v>23</v>
      </c>
      <c r="G39" s="64">
        <v>6</v>
      </c>
      <c r="H39" s="65"/>
      <c r="I39" s="66">
        <f t="shared" si="2"/>
        <v>0</v>
      </c>
      <c r="J39" s="118"/>
    </row>
    <row r="40" spans="1:10" s="119" customFormat="1" ht="25.5" customHeight="1">
      <c r="A40" s="95" t="s">
        <v>226</v>
      </c>
      <c r="B40" s="930" t="s">
        <v>390</v>
      </c>
      <c r="C40" s="930"/>
      <c r="D40" s="930"/>
      <c r="E40" s="930"/>
      <c r="F40" s="63" t="s">
        <v>23</v>
      </c>
      <c r="G40" s="64">
        <v>1</v>
      </c>
      <c r="H40" s="65"/>
      <c r="I40" s="66">
        <f t="shared" si="2"/>
        <v>0</v>
      </c>
      <c r="J40" s="118"/>
    </row>
    <row r="41" spans="1:10" s="119" customFormat="1" ht="24" customHeight="1">
      <c r="A41" s="95" t="s">
        <v>228</v>
      </c>
      <c r="B41" s="930" t="s">
        <v>391</v>
      </c>
      <c r="C41" s="930"/>
      <c r="D41" s="930"/>
      <c r="E41" s="930"/>
      <c r="F41" s="63" t="s">
        <v>23</v>
      </c>
      <c r="G41" s="64">
        <v>2</v>
      </c>
      <c r="H41" s="65"/>
      <c r="I41" s="66">
        <f t="shared" si="2"/>
        <v>0</v>
      </c>
      <c r="J41" s="118"/>
    </row>
    <row r="42" spans="1:10" s="119" customFormat="1" ht="69.75" customHeight="1">
      <c r="A42" s="95" t="s">
        <v>230</v>
      </c>
      <c r="B42" s="930" t="s">
        <v>392</v>
      </c>
      <c r="C42" s="930"/>
      <c r="D42" s="930"/>
      <c r="E42" s="930"/>
      <c r="F42" s="63" t="s">
        <v>23</v>
      </c>
      <c r="G42" s="64">
        <v>4</v>
      </c>
      <c r="H42" s="65"/>
      <c r="I42" s="66">
        <f t="shared" si="2"/>
        <v>0</v>
      </c>
      <c r="J42" s="118"/>
    </row>
    <row r="43" spans="1:10" s="119" customFormat="1" ht="98.25" customHeight="1">
      <c r="A43" s="95" t="s">
        <v>232</v>
      </c>
      <c r="B43" s="929" t="s">
        <v>393</v>
      </c>
      <c r="C43" s="929"/>
      <c r="D43" s="929"/>
      <c r="E43" s="929"/>
      <c r="F43" s="63" t="s">
        <v>23</v>
      </c>
      <c r="G43" s="64">
        <v>4</v>
      </c>
      <c r="H43" s="65"/>
      <c r="I43" s="66">
        <f t="shared" si="2"/>
        <v>0</v>
      </c>
      <c r="J43" s="118"/>
    </row>
    <row r="44" spans="1:10" s="119" customFormat="1" ht="45.75" customHeight="1">
      <c r="A44" s="95" t="s">
        <v>244</v>
      </c>
      <c r="B44" s="930" t="s">
        <v>394</v>
      </c>
      <c r="C44" s="930"/>
      <c r="D44" s="930"/>
      <c r="E44" s="930"/>
      <c r="F44" s="63" t="s">
        <v>395</v>
      </c>
      <c r="G44" s="64">
        <v>2</v>
      </c>
      <c r="H44" s="65"/>
      <c r="I44" s="66">
        <f t="shared" si="2"/>
        <v>0</v>
      </c>
      <c r="J44" s="118"/>
    </row>
    <row r="45" spans="1:10" s="119" customFormat="1" ht="73.5" customHeight="1">
      <c r="A45" s="95" t="s">
        <v>246</v>
      </c>
      <c r="B45" s="929" t="s">
        <v>396</v>
      </c>
      <c r="C45" s="929"/>
      <c r="D45" s="929"/>
      <c r="E45" s="929"/>
      <c r="F45" s="63" t="s">
        <v>23</v>
      </c>
      <c r="G45" s="64">
        <v>4</v>
      </c>
      <c r="H45" s="65"/>
      <c r="I45" s="66">
        <f t="shared" si="2"/>
        <v>0</v>
      </c>
      <c r="J45" s="118"/>
    </row>
    <row r="46" spans="1:10" ht="34.5" customHeight="1">
      <c r="A46" s="95" t="s">
        <v>249</v>
      </c>
      <c r="B46" s="931" t="s">
        <v>397</v>
      </c>
      <c r="C46" s="932"/>
      <c r="D46" s="932"/>
      <c r="E46" s="933"/>
      <c r="F46" s="63" t="s">
        <v>23</v>
      </c>
      <c r="G46" s="64">
        <v>1</v>
      </c>
      <c r="H46" s="65"/>
      <c r="I46" s="66">
        <f t="shared" si="2"/>
        <v>0</v>
      </c>
      <c r="J46" s="120"/>
    </row>
    <row r="47" spans="1:10" ht="22.5" customHeight="1">
      <c r="A47" s="62"/>
      <c r="B47" s="924" t="s">
        <v>398</v>
      </c>
      <c r="C47" s="924"/>
      <c r="D47" s="924"/>
      <c r="E47" s="924"/>
      <c r="F47" s="67"/>
      <c r="G47" s="68"/>
      <c r="H47" s="69" t="s">
        <v>218</v>
      </c>
      <c r="I47" s="69">
        <f>SUM(I36:I46)</f>
        <v>0</v>
      </c>
      <c r="J47" s="120"/>
    </row>
    <row r="48" spans="1:10">
      <c r="A48" s="96"/>
      <c r="B48" s="85"/>
      <c r="C48" s="85"/>
      <c r="D48" s="85"/>
      <c r="E48" s="85"/>
      <c r="F48" s="86"/>
      <c r="G48" s="87"/>
      <c r="H48" s="88"/>
      <c r="I48" s="88"/>
      <c r="J48" s="88"/>
    </row>
    <row r="49" spans="1:9">
      <c r="A49" s="926" t="s">
        <v>399</v>
      </c>
      <c r="B49" s="926"/>
      <c r="C49" s="926"/>
      <c r="D49" s="926"/>
      <c r="E49" s="926"/>
      <c r="F49" s="926"/>
      <c r="G49" s="926"/>
      <c r="H49" s="926"/>
      <c r="I49" s="28"/>
    </row>
    <row r="50" spans="1:9">
      <c r="A50" s="47"/>
      <c r="B50" s="144"/>
      <c r="C50" s="144"/>
      <c r="D50" s="144"/>
      <c r="E50" s="49"/>
      <c r="F50" s="50"/>
      <c r="G50" s="51"/>
      <c r="H50" s="44"/>
      <c r="I50" s="44"/>
    </row>
    <row r="51" spans="1:9" ht="25.5">
      <c r="A51" s="91" t="s">
        <v>259</v>
      </c>
      <c r="B51" s="928" t="s">
        <v>260</v>
      </c>
      <c r="C51" s="928"/>
      <c r="D51" s="928"/>
      <c r="E51" s="928"/>
      <c r="F51" s="92" t="s">
        <v>261</v>
      </c>
      <c r="G51" s="93" t="s">
        <v>19</v>
      </c>
      <c r="H51" s="94" t="s">
        <v>262</v>
      </c>
      <c r="I51" s="94" t="s">
        <v>263</v>
      </c>
    </row>
    <row r="52" spans="1:9" ht="32.25" customHeight="1">
      <c r="A52" s="95" t="s">
        <v>214</v>
      </c>
      <c r="B52" s="930" t="s">
        <v>400</v>
      </c>
      <c r="C52" s="930"/>
      <c r="D52" s="930"/>
      <c r="E52" s="930"/>
      <c r="F52" s="63" t="s">
        <v>80</v>
      </c>
      <c r="G52" s="64">
        <v>63</v>
      </c>
      <c r="H52" s="65"/>
      <c r="I52" s="66">
        <f t="shared" ref="I52:I54" si="3">G52*H52</f>
        <v>0</v>
      </c>
    </row>
    <row r="53" spans="1:9" ht="32.25" customHeight="1">
      <c r="A53" s="95" t="s">
        <v>220</v>
      </c>
      <c r="B53" s="930" t="s">
        <v>401</v>
      </c>
      <c r="C53" s="930"/>
      <c r="D53" s="930"/>
      <c r="E53" s="930"/>
      <c r="F53" s="63" t="s">
        <v>80</v>
      </c>
      <c r="G53" s="64">
        <v>63</v>
      </c>
      <c r="H53" s="65"/>
      <c r="I53" s="66">
        <f t="shared" si="3"/>
        <v>0</v>
      </c>
    </row>
    <row r="54" spans="1:9" ht="30" customHeight="1">
      <c r="A54" s="95" t="s">
        <v>222</v>
      </c>
      <c r="B54" s="930" t="s">
        <v>350</v>
      </c>
      <c r="C54" s="930"/>
      <c r="D54" s="930"/>
      <c r="E54" s="930"/>
      <c r="F54" s="63" t="s">
        <v>351</v>
      </c>
      <c r="G54" s="64">
        <v>2</v>
      </c>
      <c r="H54" s="65"/>
      <c r="I54" s="66">
        <f t="shared" si="3"/>
        <v>0</v>
      </c>
    </row>
    <row r="55" spans="1:9">
      <c r="A55" s="62"/>
      <c r="B55" s="924" t="s">
        <v>402</v>
      </c>
      <c r="C55" s="924"/>
      <c r="D55" s="924"/>
      <c r="E55" s="924"/>
      <c r="F55" s="67"/>
      <c r="G55" s="68"/>
      <c r="H55" s="69" t="s">
        <v>218</v>
      </c>
      <c r="I55" s="69">
        <f>SUM(I52:I54)</f>
        <v>0</v>
      </c>
    </row>
    <row r="56" spans="1:9">
      <c r="H56" s="125"/>
      <c r="I56" s="125"/>
    </row>
    <row r="57" spans="1:9">
      <c r="H57" s="125"/>
    </row>
    <row r="58" spans="1:9" s="126" customFormat="1">
      <c r="H58" s="127"/>
      <c r="I58" s="127"/>
    </row>
    <row r="59" spans="1:9" s="126" customFormat="1">
      <c r="H59" s="127"/>
      <c r="I59" s="127"/>
    </row>
    <row r="60" spans="1:9" s="126" customFormat="1">
      <c r="H60" s="127"/>
      <c r="I60" s="128"/>
    </row>
    <row r="61" spans="1:9" s="126" customFormat="1">
      <c r="H61" s="127"/>
      <c r="I61" s="127"/>
    </row>
    <row r="62" spans="1:9">
      <c r="H62" s="125"/>
      <c r="I62" s="125" t="s">
        <v>197</v>
      </c>
    </row>
    <row r="63" spans="1:9">
      <c r="H63" s="125"/>
      <c r="I63" s="125"/>
    </row>
    <row r="64" spans="1:9">
      <c r="H64" s="125"/>
      <c r="I64" s="125"/>
    </row>
    <row r="65" spans="8:9">
      <c r="H65" s="125"/>
      <c r="I65" s="125"/>
    </row>
    <row r="66" spans="8:9">
      <c r="H66" s="125"/>
      <c r="I66" s="125"/>
    </row>
    <row r="67" spans="8:9">
      <c r="H67" s="125"/>
      <c r="I67" s="125"/>
    </row>
    <row r="68" spans="8:9">
      <c r="H68" s="125"/>
      <c r="I68" s="125"/>
    </row>
    <row r="69" spans="8:9">
      <c r="H69" s="125"/>
      <c r="I69" s="125"/>
    </row>
    <row r="70" spans="8:9">
      <c r="H70" s="125"/>
      <c r="I70" s="125"/>
    </row>
    <row r="71" spans="8:9">
      <c r="H71" s="125"/>
      <c r="I71" s="125"/>
    </row>
  </sheetData>
  <mergeCells count="38">
    <mergeCell ref="B54:E54"/>
    <mergeCell ref="B55:E55"/>
    <mergeCell ref="B46:E46"/>
    <mergeCell ref="B47:E47"/>
    <mergeCell ref="A49:H49"/>
    <mergeCell ref="B51:E51"/>
    <mergeCell ref="B52:E52"/>
    <mergeCell ref="B53:E53"/>
    <mergeCell ref="B25:E25"/>
    <mergeCell ref="B19:E19"/>
    <mergeCell ref="B45:E45"/>
    <mergeCell ref="A33:H33"/>
    <mergeCell ref="B35:E35"/>
    <mergeCell ref="B36:E36"/>
    <mergeCell ref="B37:E37"/>
    <mergeCell ref="B38:E38"/>
    <mergeCell ref="B39:E39"/>
    <mergeCell ref="B40:E40"/>
    <mergeCell ref="B41:E41"/>
    <mergeCell ref="B42:E42"/>
    <mergeCell ref="B43:E43"/>
    <mergeCell ref="B44:E44"/>
    <mergeCell ref="A2:I2"/>
    <mergeCell ref="A7:B7"/>
    <mergeCell ref="A9:B9"/>
    <mergeCell ref="A11:B11"/>
    <mergeCell ref="B31:E31"/>
    <mergeCell ref="A16:H16"/>
    <mergeCell ref="A17:H17"/>
    <mergeCell ref="A18:H18"/>
    <mergeCell ref="B20:E20"/>
    <mergeCell ref="B21:E21"/>
    <mergeCell ref="A24:H24"/>
    <mergeCell ref="B26:E26"/>
    <mergeCell ref="B27:E27"/>
    <mergeCell ref="B28:E28"/>
    <mergeCell ref="B29:E29"/>
    <mergeCell ref="B30:E30"/>
  </mergeCells>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view="pageBreakPreview" zoomScale="145" zoomScaleNormal="85" zoomScaleSheetLayoutView="145" zoomScalePageLayoutView="85" workbookViewId="0">
      <selection activeCell="B156" sqref="B156"/>
    </sheetView>
  </sheetViews>
  <sheetFormatPr defaultColWidth="9.140625" defaultRowHeight="16.5"/>
  <cols>
    <col min="1" max="1" width="5.7109375" style="19" customWidth="1"/>
    <col min="2" max="2" width="13" style="19" customWidth="1"/>
    <col min="3" max="4" width="11.140625" style="19" customWidth="1"/>
    <col min="5" max="5" width="8.28515625" style="19" bestFit="1" customWidth="1"/>
    <col min="6" max="6" width="6" style="19" customWidth="1"/>
    <col min="7" max="7" width="8.7109375" style="19" bestFit="1" customWidth="1"/>
    <col min="8" max="8" width="9.42578125" style="19" bestFit="1" customWidth="1"/>
    <col min="9" max="9" width="12.42578125" style="19" customWidth="1"/>
    <col min="10" max="10" width="9.28515625" style="19" customWidth="1"/>
    <col min="11" max="11" width="21" style="19" customWidth="1"/>
    <col min="12" max="16384" width="9.140625" style="19"/>
  </cols>
  <sheetData>
    <row r="1" spans="1:9">
      <c r="A1" s="20"/>
      <c r="B1" s="20"/>
      <c r="C1" s="20"/>
      <c r="D1" s="20"/>
      <c r="E1" s="20"/>
      <c r="F1" s="20"/>
      <c r="G1" s="20"/>
      <c r="H1" s="20"/>
      <c r="I1" s="20"/>
    </row>
    <row r="2" spans="1:9">
      <c r="A2" s="20"/>
      <c r="B2" s="20"/>
      <c r="C2" s="20"/>
      <c r="D2" s="20"/>
      <c r="E2" s="20"/>
      <c r="F2" s="20"/>
      <c r="G2" s="20"/>
      <c r="H2" s="20"/>
      <c r="I2" s="20"/>
    </row>
    <row r="3" spans="1:9">
      <c r="A3" s="21" t="s">
        <v>199</v>
      </c>
      <c r="B3" s="22"/>
      <c r="C3" s="22"/>
      <c r="D3" s="22"/>
      <c r="E3" s="22"/>
      <c r="F3" s="22"/>
      <c r="G3" s="22"/>
      <c r="H3" s="22"/>
      <c r="I3" s="22"/>
    </row>
    <row r="4" spans="1:9">
      <c r="A4" s="21" t="s">
        <v>200</v>
      </c>
      <c r="B4" s="22"/>
      <c r="C4" s="22"/>
      <c r="D4" s="22"/>
      <c r="E4" s="22"/>
      <c r="F4" s="22"/>
      <c r="G4" s="22"/>
      <c r="H4" s="22"/>
      <c r="I4" s="22"/>
    </row>
    <row r="5" spans="1:9">
      <c r="A5" s="23"/>
      <c r="B5" s="22"/>
      <c r="C5" s="22"/>
      <c r="D5" s="22"/>
      <c r="E5" s="24"/>
      <c r="F5" s="25"/>
      <c r="G5" s="26"/>
      <c r="H5" s="27"/>
      <c r="I5" s="27"/>
    </row>
    <row r="6" spans="1:9">
      <c r="A6" s="28" t="s">
        <v>201</v>
      </c>
      <c r="B6" s="28"/>
      <c r="C6" s="29"/>
      <c r="D6" s="29"/>
      <c r="E6" s="30"/>
      <c r="F6" s="31"/>
      <c r="G6" s="32"/>
      <c r="H6" s="33" t="s">
        <v>202</v>
      </c>
      <c r="I6" s="34">
        <f>I50</f>
        <v>0</v>
      </c>
    </row>
    <row r="7" spans="1:9">
      <c r="A7" s="23"/>
      <c r="B7" s="22"/>
      <c r="C7" s="22"/>
      <c r="D7" s="22"/>
      <c r="E7" s="24"/>
      <c r="F7" s="25"/>
      <c r="G7" s="26"/>
      <c r="H7" s="27"/>
      <c r="I7" s="27"/>
    </row>
    <row r="8" spans="1:9">
      <c r="A8" s="926" t="s">
        <v>203</v>
      </c>
      <c r="B8" s="926"/>
      <c r="C8" s="29"/>
      <c r="D8" s="29"/>
      <c r="E8" s="30"/>
      <c r="F8" s="31"/>
      <c r="G8" s="32"/>
      <c r="H8" s="33" t="s">
        <v>202</v>
      </c>
      <c r="I8" s="34">
        <f>I62</f>
        <v>0</v>
      </c>
    </row>
    <row r="9" spans="1:9">
      <c r="A9" s="29"/>
      <c r="B9" s="29"/>
      <c r="C9" s="29"/>
      <c r="D9" s="29"/>
      <c r="E9" s="30"/>
      <c r="F9" s="31"/>
      <c r="G9" s="32"/>
      <c r="H9" s="33"/>
      <c r="I9" s="34"/>
    </row>
    <row r="10" spans="1:9">
      <c r="A10" s="926" t="s">
        <v>204</v>
      </c>
      <c r="B10" s="926"/>
      <c r="C10" s="29"/>
      <c r="D10" s="29"/>
      <c r="E10" s="30"/>
      <c r="F10" s="31"/>
      <c r="G10" s="32"/>
      <c r="H10" s="33" t="s">
        <v>202</v>
      </c>
      <c r="I10" s="34">
        <f>I80</f>
        <v>0</v>
      </c>
    </row>
    <row r="11" spans="1:9">
      <c r="A11" s="23"/>
      <c r="B11" s="22"/>
      <c r="C11" s="22"/>
      <c r="D11" s="22"/>
      <c r="E11" s="24"/>
      <c r="F11" s="25"/>
      <c r="G11" s="26"/>
      <c r="H11" s="27"/>
      <c r="I11" s="27"/>
    </row>
    <row r="12" spans="1:9">
      <c r="A12" s="926" t="s">
        <v>205</v>
      </c>
      <c r="B12" s="926"/>
      <c r="C12" s="29"/>
      <c r="D12" s="29"/>
      <c r="E12" s="30"/>
      <c r="F12" s="31"/>
      <c r="G12" s="32"/>
      <c r="H12" s="33" t="s">
        <v>202</v>
      </c>
      <c r="I12" s="34">
        <f>I92</f>
        <v>0</v>
      </c>
    </row>
    <row r="13" spans="1:9">
      <c r="A13" s="29"/>
      <c r="B13" s="29"/>
      <c r="C13" s="29"/>
      <c r="D13" s="29"/>
      <c r="E13" s="30"/>
      <c r="F13" s="31"/>
      <c r="G13" s="32"/>
      <c r="H13" s="33"/>
      <c r="I13" s="34"/>
    </row>
    <row r="14" spans="1:9">
      <c r="A14" s="926" t="s">
        <v>206</v>
      </c>
      <c r="B14" s="926"/>
      <c r="C14" s="29"/>
      <c r="D14" s="29"/>
      <c r="E14" s="30"/>
      <c r="F14" s="31"/>
      <c r="G14" s="32"/>
      <c r="H14" s="33" t="s">
        <v>202</v>
      </c>
      <c r="I14" s="34">
        <f>I143</f>
        <v>0</v>
      </c>
    </row>
    <row r="15" spans="1:9">
      <c r="A15" s="29"/>
      <c r="B15" s="29"/>
      <c r="C15" s="29"/>
      <c r="D15" s="29"/>
      <c r="E15" s="30"/>
      <c r="F15" s="31"/>
      <c r="G15" s="32"/>
      <c r="H15" s="33"/>
      <c r="I15" s="34"/>
    </row>
    <row r="16" spans="1:9">
      <c r="A16" s="29" t="s">
        <v>207</v>
      </c>
      <c r="B16" s="28"/>
      <c r="C16" s="35"/>
      <c r="D16" s="35"/>
      <c r="E16" s="36"/>
      <c r="F16" s="37"/>
      <c r="G16" s="38"/>
      <c r="H16" s="39" t="s">
        <v>202</v>
      </c>
      <c r="I16" s="40">
        <f>I148</f>
        <v>0</v>
      </c>
    </row>
    <row r="17" spans="1:14">
      <c r="A17" s="41" t="s">
        <v>5</v>
      </c>
      <c r="B17" s="42"/>
      <c r="C17" s="21"/>
      <c r="D17" s="21"/>
      <c r="E17" s="30"/>
      <c r="F17" s="31"/>
      <c r="G17" s="32"/>
      <c r="H17" s="33" t="s">
        <v>202</v>
      </c>
      <c r="I17" s="34">
        <f>SUM(I6:I16)</f>
        <v>0</v>
      </c>
    </row>
    <row r="18" spans="1:14">
      <c r="A18" s="22"/>
      <c r="B18" s="22"/>
      <c r="C18" s="22"/>
      <c r="D18" s="22"/>
      <c r="E18" s="22"/>
      <c r="F18" s="22"/>
      <c r="G18" s="22"/>
      <c r="H18" s="22"/>
      <c r="I18" s="22"/>
    </row>
    <row r="19" spans="1:14">
      <c r="A19" s="22"/>
      <c r="B19" s="22"/>
      <c r="C19" s="22"/>
      <c r="D19" s="22"/>
      <c r="E19" s="22"/>
      <c r="F19" s="22"/>
      <c r="G19" s="22"/>
      <c r="H19" s="22"/>
      <c r="I19" s="22"/>
    </row>
    <row r="20" spans="1:14">
      <c r="A20" s="21" t="s">
        <v>208</v>
      </c>
      <c r="B20" s="22"/>
      <c r="C20" s="22"/>
      <c r="D20" s="22"/>
      <c r="E20" s="22"/>
      <c r="F20" s="22"/>
      <c r="G20" s="22"/>
      <c r="H20" s="22"/>
      <c r="I20" s="22"/>
    </row>
    <row r="21" spans="1:14">
      <c r="A21" s="22"/>
      <c r="B21" s="22"/>
      <c r="C21" s="22"/>
      <c r="D21" s="22"/>
      <c r="E21" s="22"/>
      <c r="F21" s="22"/>
      <c r="G21" s="22"/>
      <c r="H21" s="22"/>
      <c r="I21" s="22"/>
    </row>
    <row r="22" spans="1:14">
      <c r="A22" s="28" t="s">
        <v>201</v>
      </c>
      <c r="B22" s="28"/>
      <c r="C22" s="29"/>
      <c r="D22" s="29"/>
      <c r="E22" s="30"/>
      <c r="F22" s="31"/>
      <c r="G22" s="32"/>
      <c r="H22" s="33" t="s">
        <v>202</v>
      </c>
      <c r="I22" s="34">
        <f>I155</f>
        <v>0</v>
      </c>
      <c r="J22" s="43"/>
    </row>
    <row r="23" spans="1:14">
      <c r="A23" s="23"/>
      <c r="B23" s="22"/>
      <c r="C23" s="22"/>
      <c r="D23" s="22"/>
      <c r="E23" s="24"/>
      <c r="F23" s="25"/>
      <c r="G23" s="26"/>
      <c r="H23" s="27"/>
      <c r="I23" s="27"/>
      <c r="J23" s="43"/>
    </row>
    <row r="24" spans="1:14">
      <c r="A24" s="28" t="s">
        <v>203</v>
      </c>
      <c r="B24" s="28"/>
      <c r="C24" s="29"/>
      <c r="D24" s="29"/>
      <c r="E24" s="30"/>
      <c r="F24" s="31"/>
      <c r="G24" s="32"/>
      <c r="H24" s="33" t="s">
        <v>202</v>
      </c>
      <c r="I24" s="34">
        <f>I165</f>
        <v>0</v>
      </c>
      <c r="J24" s="44"/>
    </row>
    <row r="25" spans="1:14">
      <c r="A25" s="23"/>
      <c r="B25" s="22"/>
      <c r="C25" s="22"/>
      <c r="D25" s="22"/>
      <c r="E25" s="24"/>
      <c r="F25" s="25"/>
      <c r="G25" s="26"/>
      <c r="H25" s="27"/>
      <c r="I25" s="27"/>
      <c r="J25" s="43"/>
    </row>
    <row r="26" spans="1:14">
      <c r="A26" s="28" t="s">
        <v>209</v>
      </c>
      <c r="B26" s="28"/>
      <c r="C26" s="29"/>
      <c r="D26" s="29"/>
      <c r="E26" s="30"/>
      <c r="F26" s="31"/>
      <c r="G26" s="32"/>
      <c r="H26" s="33" t="s">
        <v>202</v>
      </c>
      <c r="I26" s="34">
        <f>I175</f>
        <v>0</v>
      </c>
      <c r="J26" s="44"/>
      <c r="K26" s="45" t="s">
        <v>197</v>
      </c>
    </row>
    <row r="27" spans="1:14">
      <c r="A27" s="29"/>
      <c r="B27" s="29"/>
      <c r="C27" s="29"/>
      <c r="D27" s="29"/>
      <c r="E27" s="30"/>
      <c r="F27" s="31"/>
      <c r="G27" s="32"/>
      <c r="H27" s="33"/>
      <c r="I27" s="34"/>
      <c r="J27" s="44"/>
    </row>
    <row r="28" spans="1:14">
      <c r="A28" s="28" t="s">
        <v>210</v>
      </c>
      <c r="B28" s="28"/>
      <c r="C28" s="29"/>
      <c r="D28" s="29"/>
      <c r="E28" s="30"/>
      <c r="F28" s="31"/>
      <c r="G28" s="32"/>
      <c r="H28" s="33" t="s">
        <v>202</v>
      </c>
      <c r="I28" s="34">
        <f>I196</f>
        <v>0</v>
      </c>
      <c r="J28" s="44"/>
    </row>
    <row r="29" spans="1:14">
      <c r="A29" s="29"/>
      <c r="B29" s="29"/>
      <c r="C29" s="29"/>
      <c r="D29" s="29"/>
      <c r="E29" s="30"/>
      <c r="F29" s="31"/>
      <c r="G29" s="32"/>
      <c r="H29" s="33"/>
      <c r="I29" s="34"/>
      <c r="J29" s="44"/>
    </row>
    <row r="30" spans="1:14">
      <c r="A30" s="28" t="s">
        <v>211</v>
      </c>
      <c r="B30" s="28"/>
      <c r="C30" s="35"/>
      <c r="D30" s="35"/>
      <c r="E30" s="36"/>
      <c r="F30" s="37"/>
      <c r="G30" s="38"/>
      <c r="H30" s="39" t="s">
        <v>202</v>
      </c>
      <c r="I30" s="40">
        <f>I201</f>
        <v>0</v>
      </c>
      <c r="J30" s="46"/>
    </row>
    <row r="31" spans="1:14">
      <c r="A31" s="41" t="s">
        <v>5</v>
      </c>
      <c r="B31" s="42"/>
      <c r="C31" s="21"/>
      <c r="D31" s="21"/>
      <c r="E31" s="30"/>
      <c r="F31" s="31"/>
      <c r="G31" s="32"/>
      <c r="H31" s="33" t="s">
        <v>202</v>
      </c>
      <c r="I31" s="34">
        <f>SUM(I22:I30)</f>
        <v>0</v>
      </c>
      <c r="J31" s="44"/>
      <c r="M31" s="19" t="s">
        <v>197</v>
      </c>
      <c r="N31" s="45" t="s">
        <v>197</v>
      </c>
    </row>
    <row r="32" spans="1:14">
      <c r="A32" s="47"/>
      <c r="B32" s="48"/>
      <c r="C32" s="48"/>
      <c r="D32" s="48"/>
      <c r="E32" s="49"/>
      <c r="F32" s="50"/>
      <c r="G32" s="51"/>
      <c r="H32" s="52"/>
      <c r="I32" s="44"/>
      <c r="J32" s="53"/>
    </row>
    <row r="33" spans="1:10">
      <c r="A33" s="47"/>
      <c r="B33" s="48"/>
      <c r="C33" s="48"/>
      <c r="D33" s="48"/>
      <c r="E33" s="49"/>
      <c r="F33" s="50"/>
      <c r="G33" s="51"/>
      <c r="H33" s="52"/>
      <c r="I33" s="44"/>
      <c r="J33" s="53"/>
    </row>
    <row r="34" spans="1:10" ht="18" customHeight="1">
      <c r="A34" s="21" t="s">
        <v>199</v>
      </c>
      <c r="B34" s="21"/>
      <c r="C34" s="21"/>
      <c r="D34" s="21"/>
      <c r="E34" s="30"/>
      <c r="F34" s="31"/>
      <c r="G34" s="32"/>
      <c r="H34" s="33"/>
      <c r="I34" s="34">
        <f>I17</f>
        <v>0</v>
      </c>
      <c r="J34" s="53"/>
    </row>
    <row r="35" spans="1:10" ht="18" customHeight="1" thickBot="1">
      <c r="A35" s="54" t="s">
        <v>208</v>
      </c>
      <c r="B35" s="54"/>
      <c r="C35" s="54"/>
      <c r="D35" s="54"/>
      <c r="E35" s="55"/>
      <c r="F35" s="56"/>
      <c r="G35" s="57"/>
      <c r="H35" s="58"/>
      <c r="I35" s="59">
        <f>I31</f>
        <v>0</v>
      </c>
      <c r="J35" s="53"/>
    </row>
    <row r="36" spans="1:10">
      <c r="A36" s="28" t="s">
        <v>5</v>
      </c>
      <c r="B36" s="21"/>
      <c r="C36" s="21"/>
      <c r="D36" s="21"/>
      <c r="E36" s="30"/>
      <c r="F36" s="31"/>
      <c r="G36" s="32"/>
      <c r="H36" s="33"/>
      <c r="I36" s="34">
        <f>I34+I35</f>
        <v>0</v>
      </c>
      <c r="J36" s="53"/>
    </row>
    <row r="37" spans="1:10" ht="17.25" thickBot="1">
      <c r="A37" s="60" t="s">
        <v>212</v>
      </c>
      <c r="B37" s="54"/>
      <c r="C37" s="54"/>
      <c r="D37" s="54"/>
      <c r="E37" s="55"/>
      <c r="F37" s="56"/>
      <c r="G37" s="57"/>
      <c r="H37" s="58"/>
      <c r="I37" s="59">
        <f>I36*0.22</f>
        <v>0</v>
      </c>
      <c r="J37" s="53"/>
    </row>
    <row r="38" spans="1:10">
      <c r="A38" s="28" t="s">
        <v>6</v>
      </c>
      <c r="B38" s="21"/>
      <c r="C38" s="21"/>
      <c r="D38" s="21"/>
      <c r="E38" s="30"/>
      <c r="F38" s="31"/>
      <c r="G38" s="32"/>
      <c r="H38" s="33"/>
      <c r="I38" s="34">
        <f>I36+I37</f>
        <v>0</v>
      </c>
      <c r="J38" s="53"/>
    </row>
    <row r="39" spans="1:10">
      <c r="A39" s="47"/>
      <c r="B39" s="48"/>
      <c r="C39" s="48"/>
      <c r="D39" s="48"/>
      <c r="E39" s="49"/>
      <c r="F39" s="50"/>
      <c r="G39" s="51"/>
      <c r="H39" s="52"/>
      <c r="I39" s="44"/>
      <c r="J39" s="53"/>
    </row>
    <row r="40" spans="1:10">
      <c r="A40" s="47"/>
      <c r="B40" s="48"/>
      <c r="C40" s="48"/>
      <c r="D40" s="48"/>
      <c r="E40" s="49"/>
      <c r="F40" s="50"/>
      <c r="G40" s="51"/>
      <c r="H40" s="52"/>
      <c r="I40" s="44"/>
      <c r="J40" s="53"/>
    </row>
    <row r="41" spans="1:10">
      <c r="A41" s="47"/>
      <c r="B41" s="48"/>
      <c r="C41" s="48"/>
      <c r="D41" s="48"/>
      <c r="E41" s="49"/>
      <c r="F41" s="50"/>
      <c r="G41" s="51"/>
      <c r="H41" s="52"/>
      <c r="I41" s="44"/>
      <c r="J41" s="53"/>
    </row>
    <row r="42" spans="1:10">
      <c r="A42" s="47"/>
      <c r="B42" s="48"/>
      <c r="C42" s="48"/>
      <c r="D42" s="48"/>
      <c r="E42" s="49"/>
      <c r="F42" s="50"/>
      <c r="G42" s="51"/>
      <c r="H42" s="52"/>
      <c r="I42" s="44"/>
      <c r="J42" s="53"/>
    </row>
    <row r="43" spans="1:10">
      <c r="A43" s="47"/>
      <c r="B43" s="48"/>
      <c r="C43" s="48"/>
      <c r="D43" s="48"/>
      <c r="E43" s="49"/>
      <c r="F43" s="50"/>
      <c r="G43" s="51"/>
      <c r="H43" s="52"/>
      <c r="I43" s="44"/>
      <c r="J43" s="53"/>
    </row>
    <row r="44" spans="1:10" ht="25.5" customHeight="1">
      <c r="A44" s="944" t="s">
        <v>1092</v>
      </c>
      <c r="B44" s="945"/>
      <c r="C44" s="945"/>
      <c r="D44" s="945"/>
      <c r="E44" s="945"/>
      <c r="F44" s="945"/>
      <c r="G44" s="945"/>
      <c r="H44" s="945"/>
      <c r="I44" s="945"/>
      <c r="J44" s="53"/>
    </row>
    <row r="45" spans="1:10">
      <c r="A45" s="21" t="s">
        <v>199</v>
      </c>
      <c r="B45" s="48"/>
      <c r="C45" s="48"/>
      <c r="D45" s="48"/>
      <c r="E45" s="49"/>
      <c r="F45" s="50"/>
      <c r="G45" s="51"/>
      <c r="H45" s="52"/>
      <c r="I45" s="44"/>
      <c r="J45" s="53"/>
    </row>
    <row r="46" spans="1:10">
      <c r="A46" s="47"/>
      <c r="B46" s="48"/>
      <c r="C46" s="48"/>
      <c r="D46" s="48"/>
      <c r="E46" s="49"/>
      <c r="F46" s="50"/>
      <c r="G46" s="51"/>
      <c r="H46" s="52"/>
      <c r="I46" s="44"/>
      <c r="J46" s="53"/>
    </row>
    <row r="47" spans="1:10">
      <c r="A47" s="926" t="s">
        <v>213</v>
      </c>
      <c r="B47" s="926"/>
      <c r="C47" s="926"/>
      <c r="D47" s="926"/>
      <c r="E47" s="926"/>
      <c r="F47" s="926"/>
      <c r="G47" s="926"/>
      <c r="H47" s="926"/>
      <c r="I47" s="61"/>
      <c r="J47" s="29"/>
    </row>
    <row r="48" spans="1:10" ht="25.5">
      <c r="A48" s="91" t="s">
        <v>259</v>
      </c>
      <c r="B48" s="928" t="s">
        <v>260</v>
      </c>
      <c r="C48" s="928"/>
      <c r="D48" s="928"/>
      <c r="E48" s="928"/>
      <c r="F48" s="689" t="s">
        <v>261</v>
      </c>
      <c r="G48" s="93" t="s">
        <v>19</v>
      </c>
      <c r="H48" s="94" t="s">
        <v>262</v>
      </c>
      <c r="I48" s="94" t="s">
        <v>263</v>
      </c>
    </row>
    <row r="49" spans="1:10">
      <c r="A49" s="62" t="s">
        <v>214</v>
      </c>
      <c r="B49" s="930" t="s">
        <v>215</v>
      </c>
      <c r="C49" s="930"/>
      <c r="D49" s="930"/>
      <c r="E49" s="930"/>
      <c r="F49" s="63" t="s">
        <v>216</v>
      </c>
      <c r="G49" s="64">
        <v>40</v>
      </c>
      <c r="H49" s="65"/>
      <c r="I49" s="66">
        <f t="shared" ref="I49" si="0">G49*H49</f>
        <v>0</v>
      </c>
      <c r="J49" s="29"/>
    </row>
    <row r="50" spans="1:10">
      <c r="A50" s="62"/>
      <c r="B50" s="924" t="s">
        <v>217</v>
      </c>
      <c r="C50" s="924"/>
      <c r="D50" s="924"/>
      <c r="E50" s="924"/>
      <c r="F50" s="67"/>
      <c r="G50" s="68"/>
      <c r="H50" s="69" t="s">
        <v>218</v>
      </c>
      <c r="I50" s="69">
        <f>SUM(I49)</f>
        <v>0</v>
      </c>
      <c r="J50" s="29"/>
    </row>
    <row r="51" spans="1:10">
      <c r="A51" s="70"/>
      <c r="B51" s="71"/>
      <c r="C51" s="71"/>
      <c r="D51" s="71"/>
      <c r="E51" s="71"/>
      <c r="F51" s="72"/>
      <c r="G51" s="73"/>
      <c r="H51" s="74"/>
      <c r="I51" s="75"/>
      <c r="J51" s="29"/>
    </row>
    <row r="52" spans="1:10">
      <c r="A52" s="926" t="s">
        <v>203</v>
      </c>
      <c r="B52" s="926"/>
      <c r="C52" s="926"/>
      <c r="D52" s="926"/>
      <c r="E52" s="926"/>
      <c r="F52" s="926"/>
      <c r="G52" s="926"/>
      <c r="H52" s="926"/>
      <c r="I52" s="75"/>
      <c r="J52" s="29"/>
    </row>
    <row r="53" spans="1:10" ht="25.5">
      <c r="A53" s="91" t="s">
        <v>259</v>
      </c>
      <c r="B53" s="928" t="s">
        <v>260</v>
      </c>
      <c r="C53" s="928"/>
      <c r="D53" s="928"/>
      <c r="E53" s="928"/>
      <c r="F53" s="689" t="s">
        <v>261</v>
      </c>
      <c r="G53" s="93" t="s">
        <v>19</v>
      </c>
      <c r="H53" s="94" t="s">
        <v>262</v>
      </c>
      <c r="I53" s="94" t="s">
        <v>263</v>
      </c>
    </row>
    <row r="54" spans="1:10" ht="45.75" customHeight="1">
      <c r="A54" s="76" t="s">
        <v>214</v>
      </c>
      <c r="B54" s="931" t="s">
        <v>219</v>
      </c>
      <c r="C54" s="932"/>
      <c r="D54" s="932"/>
      <c r="E54" s="933"/>
      <c r="F54" s="77" t="s">
        <v>54</v>
      </c>
      <c r="G54" s="78">
        <v>145</v>
      </c>
      <c r="H54" s="79"/>
      <c r="I54" s="80">
        <f t="shared" ref="I54:I58" si="1">G54*H54</f>
        <v>0</v>
      </c>
      <c r="J54" s="29"/>
    </row>
    <row r="55" spans="1:10" ht="30" customHeight="1">
      <c r="A55" s="76" t="s">
        <v>220</v>
      </c>
      <c r="B55" s="931" t="s">
        <v>221</v>
      </c>
      <c r="C55" s="932"/>
      <c r="D55" s="932"/>
      <c r="E55" s="933"/>
      <c r="F55" s="77" t="s">
        <v>23</v>
      </c>
      <c r="G55" s="78">
        <v>7</v>
      </c>
      <c r="H55" s="79"/>
      <c r="I55" s="80">
        <f t="shared" si="1"/>
        <v>0</v>
      </c>
      <c r="J55" s="29"/>
    </row>
    <row r="56" spans="1:10" ht="20.25" customHeight="1">
      <c r="A56" s="81" t="s">
        <v>222</v>
      </c>
      <c r="B56" s="931" t="s">
        <v>223</v>
      </c>
      <c r="C56" s="932"/>
      <c r="D56" s="932"/>
      <c r="E56" s="933"/>
      <c r="F56" s="77" t="s">
        <v>57</v>
      </c>
      <c r="G56" s="78">
        <f>0.95*40</f>
        <v>38</v>
      </c>
      <c r="H56" s="79"/>
      <c r="I56" s="80">
        <f t="shared" si="1"/>
        <v>0</v>
      </c>
      <c r="J56" s="29"/>
    </row>
    <row r="57" spans="1:10" ht="40.5" customHeight="1">
      <c r="A57" s="76" t="s">
        <v>224</v>
      </c>
      <c r="B57" s="931" t="s">
        <v>225</v>
      </c>
      <c r="C57" s="932"/>
      <c r="D57" s="932"/>
      <c r="E57" s="933"/>
      <c r="F57" s="77" t="s">
        <v>54</v>
      </c>
      <c r="G57" s="78">
        <f>40*0.14</f>
        <v>5.6000000000000005</v>
      </c>
      <c r="H57" s="79"/>
      <c r="I57" s="80">
        <f t="shared" si="1"/>
        <v>0</v>
      </c>
      <c r="J57" s="29"/>
    </row>
    <row r="58" spans="1:10" ht="45" customHeight="1">
      <c r="A58" s="76" t="s">
        <v>226</v>
      </c>
      <c r="B58" s="931" t="s">
        <v>227</v>
      </c>
      <c r="C58" s="932"/>
      <c r="D58" s="932"/>
      <c r="E58" s="933"/>
      <c r="F58" s="77" t="s">
        <v>54</v>
      </c>
      <c r="G58" s="78">
        <f>40*0.4</f>
        <v>16</v>
      </c>
      <c r="H58" s="79"/>
      <c r="I58" s="80">
        <f t="shared" si="1"/>
        <v>0</v>
      </c>
      <c r="J58" s="29"/>
    </row>
    <row r="59" spans="1:10" ht="73.5" customHeight="1">
      <c r="A59" s="81" t="s">
        <v>228</v>
      </c>
      <c r="B59" s="931" t="s">
        <v>229</v>
      </c>
      <c r="C59" s="932"/>
      <c r="D59" s="932"/>
      <c r="E59" s="933"/>
      <c r="F59" s="77" t="s">
        <v>54</v>
      </c>
      <c r="G59" s="78">
        <f>G54-G60-G57-G58</f>
        <v>98.4</v>
      </c>
      <c r="H59" s="79"/>
      <c r="I59" s="80">
        <f>G59*H59</f>
        <v>0</v>
      </c>
      <c r="J59" s="29"/>
    </row>
    <row r="60" spans="1:10" ht="43.5" customHeight="1">
      <c r="A60" s="76" t="s">
        <v>230</v>
      </c>
      <c r="B60" s="931" t="s">
        <v>231</v>
      </c>
      <c r="C60" s="932"/>
      <c r="D60" s="932"/>
      <c r="E60" s="933"/>
      <c r="F60" s="77" t="s">
        <v>54</v>
      </c>
      <c r="G60" s="78">
        <v>25</v>
      </c>
      <c r="H60" s="79"/>
      <c r="I60" s="80">
        <f>G60*H60</f>
        <v>0</v>
      </c>
      <c r="J60" s="29"/>
    </row>
    <row r="61" spans="1:10" ht="38.25" customHeight="1">
      <c r="A61" s="76" t="s">
        <v>232</v>
      </c>
      <c r="B61" s="931" t="s">
        <v>233</v>
      </c>
      <c r="C61" s="932"/>
      <c r="D61" s="932"/>
      <c r="E61" s="933"/>
      <c r="F61" s="77" t="s">
        <v>54</v>
      </c>
      <c r="G61" s="78">
        <f>(G57+G58+G60)*1.25</f>
        <v>58.25</v>
      </c>
      <c r="H61" s="79"/>
      <c r="I61" s="80">
        <f>G61*H61</f>
        <v>0</v>
      </c>
      <c r="J61" s="29"/>
    </row>
    <row r="62" spans="1:10">
      <c r="A62" s="62"/>
      <c r="B62" s="924" t="s">
        <v>234</v>
      </c>
      <c r="C62" s="924"/>
      <c r="D62" s="924"/>
      <c r="E62" s="924"/>
      <c r="F62" s="82"/>
      <c r="G62" s="83" t="s">
        <v>235</v>
      </c>
      <c r="H62" s="84" t="s">
        <v>218</v>
      </c>
      <c r="I62" s="84">
        <f>SUM(I54:I61)</f>
        <v>0</v>
      </c>
      <c r="J62" s="29"/>
    </row>
    <row r="63" spans="1:10">
      <c r="A63" s="70"/>
      <c r="B63" s="85"/>
      <c r="C63" s="85"/>
      <c r="D63" s="85"/>
      <c r="E63" s="85"/>
      <c r="F63" s="86"/>
      <c r="G63" s="87"/>
      <c r="H63" s="88"/>
      <c r="I63" s="88"/>
      <c r="J63" s="29"/>
    </row>
    <row r="64" spans="1:10">
      <c r="A64" s="926" t="s">
        <v>204</v>
      </c>
      <c r="B64" s="926"/>
      <c r="C64" s="926"/>
      <c r="D64" s="926"/>
      <c r="E64" s="926"/>
      <c r="F64" s="926"/>
      <c r="G64" s="926"/>
      <c r="H64" s="926"/>
      <c r="I64" s="75"/>
      <c r="J64" s="29"/>
    </row>
    <row r="65" spans="1:10" ht="25.5">
      <c r="A65" s="91" t="s">
        <v>259</v>
      </c>
      <c r="B65" s="928" t="s">
        <v>260</v>
      </c>
      <c r="C65" s="928"/>
      <c r="D65" s="928"/>
      <c r="E65" s="928"/>
      <c r="F65" s="689" t="s">
        <v>261</v>
      </c>
      <c r="G65" s="93" t="s">
        <v>19</v>
      </c>
      <c r="H65" s="94" t="s">
        <v>262</v>
      </c>
      <c r="I65" s="94" t="s">
        <v>263</v>
      </c>
    </row>
    <row r="66" spans="1:10" ht="67.5" customHeight="1">
      <c r="A66" s="76" t="s">
        <v>214</v>
      </c>
      <c r="B66" s="931" t="s">
        <v>236</v>
      </c>
      <c r="C66" s="932"/>
      <c r="D66" s="932"/>
      <c r="E66" s="933"/>
      <c r="F66" s="77" t="s">
        <v>23</v>
      </c>
      <c r="G66" s="78">
        <v>-1</v>
      </c>
      <c r="H66" s="79"/>
      <c r="I66" s="80">
        <f t="shared" ref="I66:I69" si="2">G66*H66</f>
        <v>0</v>
      </c>
      <c r="J66" s="29"/>
    </row>
    <row r="67" spans="1:10" ht="67.5" customHeight="1">
      <c r="A67" s="76" t="s">
        <v>220</v>
      </c>
      <c r="B67" s="931" t="s">
        <v>237</v>
      </c>
      <c r="C67" s="932"/>
      <c r="D67" s="932"/>
      <c r="E67" s="933"/>
      <c r="F67" s="77" t="s">
        <v>23</v>
      </c>
      <c r="G67" s="78">
        <v>-1</v>
      </c>
      <c r="H67" s="79"/>
      <c r="I67" s="80">
        <f t="shared" si="2"/>
        <v>0</v>
      </c>
      <c r="J67" s="29"/>
    </row>
    <row r="68" spans="1:10" ht="67.5" customHeight="1">
      <c r="A68" s="76" t="s">
        <v>222</v>
      </c>
      <c r="B68" s="931" t="s">
        <v>238</v>
      </c>
      <c r="C68" s="932"/>
      <c r="D68" s="932"/>
      <c r="E68" s="933"/>
      <c r="F68" s="77" t="s">
        <v>23</v>
      </c>
      <c r="G68" s="78">
        <v>-1</v>
      </c>
      <c r="H68" s="79"/>
      <c r="I68" s="80">
        <f t="shared" si="2"/>
        <v>0</v>
      </c>
      <c r="J68" s="29"/>
    </row>
    <row r="69" spans="1:10" ht="31.5" customHeight="1">
      <c r="A69" s="76" t="s">
        <v>224</v>
      </c>
      <c r="B69" s="931" t="s">
        <v>239</v>
      </c>
      <c r="C69" s="932"/>
      <c r="D69" s="932"/>
      <c r="E69" s="933"/>
      <c r="F69" s="77" t="s">
        <v>23</v>
      </c>
      <c r="G69" s="78">
        <v>-1</v>
      </c>
      <c r="H69" s="79"/>
      <c r="I69" s="80">
        <f t="shared" si="2"/>
        <v>0</v>
      </c>
      <c r="J69" s="29"/>
    </row>
    <row r="70" spans="1:10" ht="120.75" customHeight="1">
      <c r="A70" s="76" t="s">
        <v>226</v>
      </c>
      <c r="B70" s="931" t="s">
        <v>240</v>
      </c>
      <c r="C70" s="932"/>
      <c r="D70" s="932"/>
      <c r="E70" s="933"/>
      <c r="F70" s="77" t="s">
        <v>23</v>
      </c>
      <c r="G70" s="78">
        <v>1</v>
      </c>
      <c r="H70" s="79"/>
      <c r="I70" s="80">
        <f>G70*H70</f>
        <v>0</v>
      </c>
      <c r="J70" s="29"/>
    </row>
    <row r="71" spans="1:10" ht="123" customHeight="1">
      <c r="A71" s="76" t="s">
        <v>228</v>
      </c>
      <c r="B71" s="931" t="s">
        <v>241</v>
      </c>
      <c r="C71" s="932"/>
      <c r="D71" s="932"/>
      <c r="E71" s="933"/>
      <c r="F71" s="77" t="s">
        <v>23</v>
      </c>
      <c r="G71" s="78">
        <v>1</v>
      </c>
      <c r="H71" s="79"/>
      <c r="I71" s="80">
        <f>G71*H71</f>
        <v>0</v>
      </c>
      <c r="J71" s="29"/>
    </row>
    <row r="72" spans="1:10" ht="114.75" customHeight="1">
      <c r="A72" s="76" t="s">
        <v>230</v>
      </c>
      <c r="B72" s="931" t="s">
        <v>242</v>
      </c>
      <c r="C72" s="932"/>
      <c r="D72" s="932"/>
      <c r="E72" s="933"/>
      <c r="F72" s="77" t="s">
        <v>23</v>
      </c>
      <c r="G72" s="78">
        <v>1</v>
      </c>
      <c r="H72" s="79"/>
      <c r="I72" s="80">
        <f>G72*H72</f>
        <v>0</v>
      </c>
      <c r="J72" s="29"/>
    </row>
    <row r="73" spans="1:10" ht="48.75" customHeight="1">
      <c r="A73" s="76" t="s">
        <v>232</v>
      </c>
      <c r="B73" s="931" t="s">
        <v>243</v>
      </c>
      <c r="C73" s="932"/>
      <c r="D73" s="932"/>
      <c r="E73" s="933"/>
      <c r="F73" s="77" t="s">
        <v>23</v>
      </c>
      <c r="G73" s="78">
        <v>2</v>
      </c>
      <c r="H73" s="79"/>
      <c r="I73" s="80">
        <f t="shared" ref="I73:I79" si="3">G73*H73</f>
        <v>0</v>
      </c>
      <c r="J73" s="29"/>
    </row>
    <row r="74" spans="1:10" ht="103.5" customHeight="1">
      <c r="A74" s="76" t="s">
        <v>244</v>
      </c>
      <c r="B74" s="931" t="s">
        <v>245</v>
      </c>
      <c r="C74" s="932"/>
      <c r="D74" s="932"/>
      <c r="E74" s="933"/>
      <c r="F74" s="77" t="s">
        <v>23</v>
      </c>
      <c r="G74" s="78">
        <v>1</v>
      </c>
      <c r="H74" s="79"/>
      <c r="I74" s="80">
        <f t="shared" si="3"/>
        <v>0</v>
      </c>
      <c r="J74" s="29"/>
    </row>
    <row r="75" spans="1:10" ht="30.75" customHeight="1">
      <c r="A75" s="76" t="s">
        <v>246</v>
      </c>
      <c r="B75" s="931" t="s">
        <v>247</v>
      </c>
      <c r="C75" s="932"/>
      <c r="D75" s="932"/>
      <c r="E75" s="933"/>
      <c r="F75" s="77" t="s">
        <v>248</v>
      </c>
      <c r="G75" s="78">
        <v>34</v>
      </c>
      <c r="H75" s="79"/>
      <c r="I75" s="80">
        <f t="shared" si="3"/>
        <v>0</v>
      </c>
      <c r="J75" s="29"/>
    </row>
    <row r="76" spans="1:10" ht="19.5" customHeight="1">
      <c r="A76" s="76" t="s">
        <v>249</v>
      </c>
      <c r="B76" s="931" t="s">
        <v>250</v>
      </c>
      <c r="C76" s="932"/>
      <c r="D76" s="932"/>
      <c r="E76" s="933"/>
      <c r="F76" s="77" t="s">
        <v>23</v>
      </c>
      <c r="G76" s="78">
        <v>-2</v>
      </c>
      <c r="H76" s="79"/>
      <c r="I76" s="80">
        <f t="shared" si="3"/>
        <v>0</v>
      </c>
      <c r="J76" s="29"/>
    </row>
    <row r="77" spans="1:10" ht="29.25" customHeight="1">
      <c r="A77" s="76" t="s">
        <v>251</v>
      </c>
      <c r="B77" s="931" t="s">
        <v>252</v>
      </c>
      <c r="C77" s="932"/>
      <c r="D77" s="932"/>
      <c r="E77" s="933"/>
      <c r="F77" s="77" t="s">
        <v>23</v>
      </c>
      <c r="G77" s="78">
        <v>1</v>
      </c>
      <c r="H77" s="79"/>
      <c r="I77" s="80">
        <f t="shared" si="3"/>
        <v>0</v>
      </c>
      <c r="J77" s="29"/>
    </row>
    <row r="78" spans="1:10" ht="27.75" customHeight="1">
      <c r="A78" s="76" t="s">
        <v>253</v>
      </c>
      <c r="B78" s="931" t="s">
        <v>254</v>
      </c>
      <c r="C78" s="932"/>
      <c r="D78" s="932"/>
      <c r="E78" s="933"/>
      <c r="F78" s="77" t="s">
        <v>248</v>
      </c>
      <c r="G78" s="78">
        <v>0</v>
      </c>
      <c r="H78" s="79"/>
      <c r="I78" s="80">
        <f t="shared" si="3"/>
        <v>0</v>
      </c>
      <c r="J78" s="29"/>
    </row>
    <row r="79" spans="1:10" ht="29.25" customHeight="1">
      <c r="A79" s="76" t="s">
        <v>255</v>
      </c>
      <c r="B79" s="931" t="s">
        <v>256</v>
      </c>
      <c r="C79" s="932"/>
      <c r="D79" s="932"/>
      <c r="E79" s="933"/>
      <c r="F79" s="77" t="s">
        <v>257</v>
      </c>
      <c r="G79" s="78">
        <v>12</v>
      </c>
      <c r="H79" s="79"/>
      <c r="I79" s="80">
        <f t="shared" si="3"/>
        <v>0</v>
      </c>
      <c r="J79" s="29"/>
    </row>
    <row r="80" spans="1:10" ht="21.75" customHeight="1">
      <c r="A80" s="62"/>
      <c r="B80" s="924" t="s">
        <v>258</v>
      </c>
      <c r="C80" s="924"/>
      <c r="D80" s="924"/>
      <c r="E80" s="924"/>
      <c r="F80" s="67"/>
      <c r="G80" s="83" t="s">
        <v>197</v>
      </c>
      <c r="H80" s="84" t="s">
        <v>197</v>
      </c>
      <c r="I80" s="84">
        <f>SUM(I66:I79)</f>
        <v>0</v>
      </c>
      <c r="J80" s="29"/>
    </row>
    <row r="81" spans="1:10">
      <c r="A81" s="70"/>
      <c r="B81" s="85"/>
      <c r="C81" s="85"/>
      <c r="D81" s="85"/>
      <c r="E81" s="85"/>
      <c r="F81" s="86"/>
      <c r="G81" s="89"/>
      <c r="H81" s="90"/>
      <c r="I81" s="90"/>
      <c r="J81" s="29"/>
    </row>
    <row r="82" spans="1:10">
      <c r="A82" s="926" t="s">
        <v>205</v>
      </c>
      <c r="B82" s="926"/>
      <c r="C82" s="926"/>
      <c r="D82" s="926"/>
      <c r="E82" s="926"/>
      <c r="F82" s="926"/>
      <c r="G82" s="926"/>
      <c r="H82" s="926"/>
      <c r="I82" s="28"/>
      <c r="J82" s="29"/>
    </row>
    <row r="83" spans="1:10" ht="25.5">
      <c r="A83" s="91" t="s">
        <v>259</v>
      </c>
      <c r="B83" s="928" t="s">
        <v>260</v>
      </c>
      <c r="C83" s="928"/>
      <c r="D83" s="928"/>
      <c r="E83" s="928"/>
      <c r="F83" s="92" t="s">
        <v>261</v>
      </c>
      <c r="G83" s="93" t="s">
        <v>19</v>
      </c>
      <c r="H83" s="94" t="s">
        <v>262</v>
      </c>
      <c r="I83" s="94" t="s">
        <v>263</v>
      </c>
      <c r="J83" s="29"/>
    </row>
    <row r="84" spans="1:10" ht="42.75" customHeight="1">
      <c r="A84" s="95" t="s">
        <v>214</v>
      </c>
      <c r="B84" s="930" t="s">
        <v>264</v>
      </c>
      <c r="C84" s="930"/>
      <c r="D84" s="930"/>
      <c r="E84" s="930"/>
      <c r="F84" s="63" t="s">
        <v>248</v>
      </c>
      <c r="G84" s="64">
        <v>46.85</v>
      </c>
      <c r="H84" s="65"/>
      <c r="I84" s="66">
        <f t="shared" ref="I84:I91" si="4">G84*H84</f>
        <v>0</v>
      </c>
      <c r="J84" s="29"/>
    </row>
    <row r="85" spans="1:10" ht="42.75" customHeight="1">
      <c r="A85" s="95" t="s">
        <v>220</v>
      </c>
      <c r="B85" s="930" t="s">
        <v>264</v>
      </c>
      <c r="C85" s="930"/>
      <c r="D85" s="930"/>
      <c r="E85" s="930"/>
      <c r="F85" s="63" t="s">
        <v>248</v>
      </c>
      <c r="G85" s="64">
        <v>38.11</v>
      </c>
      <c r="H85" s="65"/>
      <c r="I85" s="66">
        <f t="shared" si="4"/>
        <v>0</v>
      </c>
      <c r="J85" s="29"/>
    </row>
    <row r="86" spans="1:10" ht="40.5" customHeight="1">
      <c r="A86" s="95" t="s">
        <v>222</v>
      </c>
      <c r="B86" s="929" t="s">
        <v>265</v>
      </c>
      <c r="C86" s="929"/>
      <c r="D86" s="929"/>
      <c r="E86" s="929"/>
      <c r="F86" s="63" t="s">
        <v>248</v>
      </c>
      <c r="G86" s="64">
        <v>10</v>
      </c>
      <c r="H86" s="65"/>
      <c r="I86" s="66">
        <f t="shared" si="4"/>
        <v>0</v>
      </c>
      <c r="J86" s="29"/>
    </row>
    <row r="87" spans="1:10" ht="30" customHeight="1">
      <c r="A87" s="95" t="s">
        <v>224</v>
      </c>
      <c r="B87" s="929" t="s">
        <v>266</v>
      </c>
      <c r="C87" s="929"/>
      <c r="D87" s="929"/>
      <c r="E87" s="929"/>
      <c r="F87" s="63" t="s">
        <v>23</v>
      </c>
      <c r="G87" s="64">
        <v>1</v>
      </c>
      <c r="H87" s="65"/>
      <c r="I87" s="66">
        <f t="shared" si="4"/>
        <v>0</v>
      </c>
      <c r="J87" s="29"/>
    </row>
    <row r="88" spans="1:10" ht="30" customHeight="1">
      <c r="A88" s="95" t="s">
        <v>226</v>
      </c>
      <c r="B88" s="934" t="s">
        <v>267</v>
      </c>
      <c r="C88" s="935"/>
      <c r="D88" s="935"/>
      <c r="E88" s="936"/>
      <c r="F88" s="63" t="s">
        <v>23</v>
      </c>
      <c r="G88" s="64">
        <f>G84+G85</f>
        <v>84.960000000000008</v>
      </c>
      <c r="H88" s="65"/>
      <c r="I88" s="66">
        <f t="shared" si="4"/>
        <v>0</v>
      </c>
      <c r="J88" s="29"/>
    </row>
    <row r="89" spans="1:10" ht="37.5" customHeight="1">
      <c r="A89" s="95" t="s">
        <v>228</v>
      </c>
      <c r="B89" s="930" t="s">
        <v>268</v>
      </c>
      <c r="C89" s="930"/>
      <c r="D89" s="930"/>
      <c r="E89" s="930"/>
      <c r="F89" s="63" t="s">
        <v>248</v>
      </c>
      <c r="G89" s="64">
        <v>84.96</v>
      </c>
      <c r="H89" s="65"/>
      <c r="I89" s="66">
        <f t="shared" si="4"/>
        <v>0</v>
      </c>
      <c r="J89" s="29"/>
    </row>
    <row r="90" spans="1:10" ht="30.75" customHeight="1">
      <c r="A90" s="95" t="s">
        <v>230</v>
      </c>
      <c r="B90" s="934" t="s">
        <v>269</v>
      </c>
      <c r="C90" s="935"/>
      <c r="D90" s="935"/>
      <c r="E90" s="936"/>
      <c r="F90" s="63" t="s">
        <v>23</v>
      </c>
      <c r="G90" s="64">
        <v>1</v>
      </c>
      <c r="H90" s="65"/>
      <c r="I90" s="66">
        <f t="shared" si="4"/>
        <v>0</v>
      </c>
      <c r="J90" s="29"/>
    </row>
    <row r="91" spans="1:10" ht="42.75" customHeight="1">
      <c r="A91" s="95" t="s">
        <v>232</v>
      </c>
      <c r="B91" s="929" t="s">
        <v>270</v>
      </c>
      <c r="C91" s="929"/>
      <c r="D91" s="929"/>
      <c r="E91" s="929"/>
      <c r="F91" s="63" t="s">
        <v>23</v>
      </c>
      <c r="G91" s="64">
        <v>1</v>
      </c>
      <c r="H91" s="65"/>
      <c r="I91" s="66">
        <f t="shared" si="4"/>
        <v>0</v>
      </c>
      <c r="J91" s="29"/>
    </row>
    <row r="92" spans="1:10">
      <c r="A92" s="62"/>
      <c r="B92" s="924" t="s">
        <v>271</v>
      </c>
      <c r="C92" s="924"/>
      <c r="D92" s="924"/>
      <c r="E92" s="924"/>
      <c r="F92" s="67"/>
      <c r="G92" s="68"/>
      <c r="H92" s="69" t="s">
        <v>218</v>
      </c>
      <c r="I92" s="69">
        <f>SUM(I84:I91)</f>
        <v>0</v>
      </c>
      <c r="J92" s="29"/>
    </row>
    <row r="93" spans="1:10">
      <c r="A93" s="96"/>
      <c r="B93" s="85"/>
      <c r="C93" s="85"/>
      <c r="D93" s="85"/>
      <c r="E93" s="85"/>
      <c r="F93" s="86"/>
      <c r="G93" s="87"/>
      <c r="H93" s="88"/>
      <c r="I93" s="88"/>
      <c r="J93" s="29"/>
    </row>
    <row r="94" spans="1:10">
      <c r="A94" s="926" t="s">
        <v>206</v>
      </c>
      <c r="B94" s="926"/>
      <c r="C94" s="926"/>
      <c r="D94" s="926"/>
      <c r="E94" s="926"/>
      <c r="F94" s="926"/>
      <c r="G94" s="926"/>
      <c r="H94" s="926"/>
      <c r="I94" s="28"/>
      <c r="J94" s="29"/>
    </row>
    <row r="95" spans="1:10">
      <c r="A95" s="97" t="s">
        <v>272</v>
      </c>
      <c r="B95" s="29"/>
      <c r="C95" s="29"/>
      <c r="D95" s="29"/>
      <c r="E95" s="29"/>
      <c r="F95" s="29"/>
      <c r="G95" s="29"/>
      <c r="H95" s="29"/>
      <c r="I95" s="28"/>
      <c r="J95" s="29"/>
    </row>
    <row r="96" spans="1:10">
      <c r="A96" s="29" t="s">
        <v>273</v>
      </c>
      <c r="B96" s="29"/>
      <c r="C96" s="29"/>
      <c r="D96" s="29"/>
      <c r="E96" s="29"/>
      <c r="F96" s="29"/>
      <c r="G96" s="29"/>
      <c r="H96" s="29"/>
      <c r="I96" s="28"/>
      <c r="J96" s="29"/>
    </row>
    <row r="97" spans="1:10" ht="25.5">
      <c r="A97" s="91" t="s">
        <v>259</v>
      </c>
      <c r="B97" s="928" t="s">
        <v>260</v>
      </c>
      <c r="C97" s="928"/>
      <c r="D97" s="928"/>
      <c r="E97" s="928"/>
      <c r="F97" s="689" t="s">
        <v>261</v>
      </c>
      <c r="G97" s="93" t="s">
        <v>19</v>
      </c>
      <c r="H97" s="94" t="s">
        <v>262</v>
      </c>
      <c r="I97" s="94" t="s">
        <v>263</v>
      </c>
      <c r="J97" s="688"/>
    </row>
    <row r="98" spans="1:10" ht="37.5" customHeight="1">
      <c r="A98" s="95" t="s">
        <v>214</v>
      </c>
      <c r="B98" s="929" t="s">
        <v>274</v>
      </c>
      <c r="C98" s="929"/>
      <c r="D98" s="929"/>
      <c r="E98" s="929"/>
      <c r="F98" s="63" t="s">
        <v>216</v>
      </c>
      <c r="G98" s="64">
        <v>48</v>
      </c>
      <c r="H98" s="65"/>
      <c r="I98" s="66">
        <f t="shared" ref="I98:I101" si="5">G98*H98</f>
        <v>0</v>
      </c>
      <c r="J98" s="29"/>
    </row>
    <row r="99" spans="1:10" ht="45" customHeight="1">
      <c r="A99" s="95" t="s">
        <v>220</v>
      </c>
      <c r="B99" s="929" t="s">
        <v>275</v>
      </c>
      <c r="C99" s="929"/>
      <c r="D99" s="929"/>
      <c r="E99" s="929"/>
      <c r="F99" s="63" t="s">
        <v>216</v>
      </c>
      <c r="G99" s="64">
        <v>-30</v>
      </c>
      <c r="H99" s="65"/>
      <c r="I99" s="66">
        <f t="shared" si="5"/>
        <v>0</v>
      </c>
      <c r="J99" s="29"/>
    </row>
    <row r="100" spans="1:10" ht="38.25" customHeight="1">
      <c r="A100" s="95" t="s">
        <v>222</v>
      </c>
      <c r="B100" s="929" t="s">
        <v>276</v>
      </c>
      <c r="C100" s="929"/>
      <c r="D100" s="929"/>
      <c r="E100" s="929"/>
      <c r="F100" s="63" t="s">
        <v>216</v>
      </c>
      <c r="G100" s="64">
        <v>42</v>
      </c>
      <c r="H100" s="65"/>
      <c r="I100" s="66">
        <f t="shared" si="5"/>
        <v>0</v>
      </c>
      <c r="J100" s="29"/>
    </row>
    <row r="101" spans="1:10">
      <c r="A101" s="95" t="s">
        <v>224</v>
      </c>
      <c r="B101" s="929" t="s">
        <v>277</v>
      </c>
      <c r="C101" s="929"/>
      <c r="D101" s="929"/>
      <c r="E101" s="929"/>
      <c r="F101" s="63" t="s">
        <v>216</v>
      </c>
      <c r="G101" s="64">
        <v>10</v>
      </c>
      <c r="H101" s="65"/>
      <c r="I101" s="66">
        <f t="shared" si="5"/>
        <v>0</v>
      </c>
      <c r="J101" s="29"/>
    </row>
    <row r="102" spans="1:10">
      <c r="A102" s="29" t="s">
        <v>278</v>
      </c>
      <c r="B102" s="98"/>
      <c r="C102" s="98"/>
      <c r="D102" s="98"/>
      <c r="E102" s="98"/>
      <c r="F102" s="99"/>
      <c r="G102" s="100"/>
      <c r="H102" s="101"/>
      <c r="I102" s="102"/>
      <c r="J102" s="29"/>
    </row>
    <row r="103" spans="1:10" ht="18" customHeight="1">
      <c r="A103" s="95" t="s">
        <v>226</v>
      </c>
      <c r="B103" s="929" t="s">
        <v>279</v>
      </c>
      <c r="C103" s="929"/>
      <c r="D103" s="929"/>
      <c r="E103" s="929"/>
      <c r="F103" s="63" t="s">
        <v>23</v>
      </c>
      <c r="G103" s="64">
        <v>4</v>
      </c>
      <c r="H103" s="65"/>
      <c r="I103" s="66">
        <f t="shared" ref="I103:I133" si="6">G103*H103</f>
        <v>0</v>
      </c>
      <c r="J103" s="29"/>
    </row>
    <row r="104" spans="1:10" ht="18" customHeight="1">
      <c r="A104" s="95" t="s">
        <v>228</v>
      </c>
      <c r="B104" s="929" t="s">
        <v>280</v>
      </c>
      <c r="C104" s="929"/>
      <c r="D104" s="929"/>
      <c r="E104" s="929"/>
      <c r="F104" s="63" t="s">
        <v>23</v>
      </c>
      <c r="G104" s="64">
        <v>2</v>
      </c>
      <c r="H104" s="65"/>
      <c r="I104" s="66">
        <f t="shared" si="6"/>
        <v>0</v>
      </c>
      <c r="J104" s="29"/>
    </row>
    <row r="105" spans="1:10">
      <c r="A105" s="95" t="s">
        <v>230</v>
      </c>
      <c r="B105" s="929" t="s">
        <v>281</v>
      </c>
      <c r="C105" s="929"/>
      <c r="D105" s="929"/>
      <c r="E105" s="929"/>
      <c r="F105" s="63" t="s">
        <v>23</v>
      </c>
      <c r="G105" s="64">
        <v>2</v>
      </c>
      <c r="H105" s="65"/>
      <c r="I105" s="66">
        <f t="shared" si="6"/>
        <v>0</v>
      </c>
      <c r="J105" s="29"/>
    </row>
    <row r="106" spans="1:10">
      <c r="A106" s="95" t="s">
        <v>232</v>
      </c>
      <c r="B106" s="929" t="s">
        <v>282</v>
      </c>
      <c r="C106" s="929"/>
      <c r="D106" s="929"/>
      <c r="E106" s="929"/>
      <c r="F106" s="63" t="s">
        <v>23</v>
      </c>
      <c r="G106" s="64">
        <v>2</v>
      </c>
      <c r="H106" s="65"/>
      <c r="I106" s="66">
        <f t="shared" si="6"/>
        <v>0</v>
      </c>
      <c r="J106" s="29"/>
    </row>
    <row r="107" spans="1:10">
      <c r="A107" s="95" t="s">
        <v>244</v>
      </c>
      <c r="B107" s="929" t="s">
        <v>283</v>
      </c>
      <c r="C107" s="929"/>
      <c r="D107" s="929"/>
      <c r="E107" s="929"/>
      <c r="F107" s="63" t="s">
        <v>23</v>
      </c>
      <c r="G107" s="64">
        <v>2</v>
      </c>
      <c r="H107" s="65"/>
      <c r="I107" s="66">
        <f t="shared" si="6"/>
        <v>0</v>
      </c>
      <c r="J107" s="29"/>
    </row>
    <row r="108" spans="1:10">
      <c r="A108" s="95" t="s">
        <v>246</v>
      </c>
      <c r="B108" s="929" t="s">
        <v>284</v>
      </c>
      <c r="C108" s="929"/>
      <c r="D108" s="929"/>
      <c r="E108" s="929"/>
      <c r="F108" s="63" t="s">
        <v>23</v>
      </c>
      <c r="G108" s="64">
        <v>1</v>
      </c>
      <c r="H108" s="65"/>
      <c r="I108" s="66">
        <f t="shared" si="6"/>
        <v>0</v>
      </c>
      <c r="J108" s="29"/>
    </row>
    <row r="109" spans="1:10">
      <c r="A109" s="95" t="s">
        <v>249</v>
      </c>
      <c r="B109" s="929" t="s">
        <v>285</v>
      </c>
      <c r="C109" s="929"/>
      <c r="D109" s="929"/>
      <c r="E109" s="929"/>
      <c r="F109" s="63" t="s">
        <v>23</v>
      </c>
      <c r="G109" s="64">
        <v>1</v>
      </c>
      <c r="H109" s="65"/>
      <c r="I109" s="66">
        <f t="shared" si="6"/>
        <v>0</v>
      </c>
      <c r="J109" s="29"/>
    </row>
    <row r="110" spans="1:10">
      <c r="A110" s="95" t="s">
        <v>251</v>
      </c>
      <c r="B110" s="929" t="s">
        <v>286</v>
      </c>
      <c r="C110" s="929"/>
      <c r="D110" s="929"/>
      <c r="E110" s="929"/>
      <c r="F110" s="63" t="s">
        <v>23</v>
      </c>
      <c r="G110" s="64">
        <v>1</v>
      </c>
      <c r="H110" s="65"/>
      <c r="I110" s="66">
        <f t="shared" si="6"/>
        <v>0</v>
      </c>
      <c r="J110" s="29"/>
    </row>
    <row r="111" spans="1:10">
      <c r="A111" s="95" t="s">
        <v>253</v>
      </c>
      <c r="B111" s="929" t="s">
        <v>287</v>
      </c>
      <c r="C111" s="929"/>
      <c r="D111" s="929"/>
      <c r="E111" s="929"/>
      <c r="F111" s="63" t="s">
        <v>23</v>
      </c>
      <c r="G111" s="64">
        <v>2</v>
      </c>
      <c r="H111" s="65"/>
      <c r="I111" s="66">
        <f t="shared" si="6"/>
        <v>0</v>
      </c>
      <c r="J111" s="29"/>
    </row>
    <row r="112" spans="1:10">
      <c r="A112" s="95" t="s">
        <v>255</v>
      </c>
      <c r="B112" s="929" t="s">
        <v>288</v>
      </c>
      <c r="C112" s="929"/>
      <c r="D112" s="929"/>
      <c r="E112" s="929"/>
      <c r="F112" s="63" t="s">
        <v>23</v>
      </c>
      <c r="G112" s="64">
        <v>2</v>
      </c>
      <c r="H112" s="65"/>
      <c r="I112" s="66">
        <f t="shared" si="6"/>
        <v>0</v>
      </c>
      <c r="J112" s="29"/>
    </row>
    <row r="113" spans="1:10">
      <c r="A113" s="95" t="s">
        <v>289</v>
      </c>
      <c r="B113" s="929" t="s">
        <v>290</v>
      </c>
      <c r="C113" s="929"/>
      <c r="D113" s="929"/>
      <c r="E113" s="929"/>
      <c r="F113" s="63" t="s">
        <v>23</v>
      </c>
      <c r="G113" s="64">
        <v>2</v>
      </c>
      <c r="H113" s="65"/>
      <c r="I113" s="66">
        <f t="shared" si="6"/>
        <v>0</v>
      </c>
      <c r="J113" s="29"/>
    </row>
    <row r="114" spans="1:10">
      <c r="A114" s="95" t="s">
        <v>291</v>
      </c>
      <c r="B114" s="929" t="s">
        <v>292</v>
      </c>
      <c r="C114" s="929"/>
      <c r="D114" s="929"/>
      <c r="E114" s="929"/>
      <c r="F114" s="63" t="s">
        <v>23</v>
      </c>
      <c r="G114" s="64">
        <v>-1</v>
      </c>
      <c r="H114" s="65"/>
      <c r="I114" s="66">
        <f>G114*H114</f>
        <v>0</v>
      </c>
      <c r="J114" s="29"/>
    </row>
    <row r="115" spans="1:10">
      <c r="A115" s="95" t="s">
        <v>293</v>
      </c>
      <c r="B115" s="929" t="s">
        <v>294</v>
      </c>
      <c r="C115" s="929"/>
      <c r="D115" s="929"/>
      <c r="E115" s="929"/>
      <c r="F115" s="63" t="s">
        <v>23</v>
      </c>
      <c r="G115" s="64">
        <v>3</v>
      </c>
      <c r="H115" s="65"/>
      <c r="I115" s="66">
        <f t="shared" ref="I115:I131" si="7">G115*H115</f>
        <v>0</v>
      </c>
      <c r="J115" s="29"/>
    </row>
    <row r="116" spans="1:10">
      <c r="A116" s="95" t="s">
        <v>295</v>
      </c>
      <c r="B116" s="929" t="s">
        <v>296</v>
      </c>
      <c r="C116" s="929"/>
      <c r="D116" s="929"/>
      <c r="E116" s="929"/>
      <c r="F116" s="63" t="s">
        <v>23</v>
      </c>
      <c r="G116" s="64">
        <v>1</v>
      </c>
      <c r="H116" s="65"/>
      <c r="I116" s="66">
        <f t="shared" si="7"/>
        <v>0</v>
      </c>
      <c r="J116" s="29"/>
    </row>
    <row r="117" spans="1:10">
      <c r="A117" s="95" t="s">
        <v>297</v>
      </c>
      <c r="B117" s="929" t="s">
        <v>298</v>
      </c>
      <c r="C117" s="929"/>
      <c r="D117" s="929"/>
      <c r="E117" s="929"/>
      <c r="F117" s="63" t="s">
        <v>23</v>
      </c>
      <c r="G117" s="64">
        <v>2</v>
      </c>
      <c r="H117" s="65"/>
      <c r="I117" s="66">
        <f t="shared" si="7"/>
        <v>0</v>
      </c>
      <c r="J117" s="29"/>
    </row>
    <row r="118" spans="1:10">
      <c r="A118" s="95" t="s">
        <v>299</v>
      </c>
      <c r="B118" s="931" t="s">
        <v>300</v>
      </c>
      <c r="C118" s="932"/>
      <c r="D118" s="932"/>
      <c r="E118" s="933"/>
      <c r="F118" s="63" t="s">
        <v>23</v>
      </c>
      <c r="G118" s="64">
        <v>-1</v>
      </c>
      <c r="H118" s="65"/>
      <c r="I118" s="66">
        <f t="shared" si="7"/>
        <v>0</v>
      </c>
      <c r="J118" s="29"/>
    </row>
    <row r="119" spans="1:10">
      <c r="A119" s="95" t="s">
        <v>301</v>
      </c>
      <c r="B119" s="931" t="s">
        <v>302</v>
      </c>
      <c r="C119" s="932"/>
      <c r="D119" s="932"/>
      <c r="E119" s="933"/>
      <c r="F119" s="63" t="s">
        <v>23</v>
      </c>
      <c r="G119" s="64">
        <v>-1</v>
      </c>
      <c r="H119" s="65"/>
      <c r="I119" s="66">
        <f t="shared" si="7"/>
        <v>0</v>
      </c>
      <c r="J119" s="29"/>
    </row>
    <row r="120" spans="1:10" ht="16.5" customHeight="1">
      <c r="A120" s="95" t="s">
        <v>303</v>
      </c>
      <c r="B120" s="929" t="s">
        <v>304</v>
      </c>
      <c r="C120" s="929"/>
      <c r="D120" s="929"/>
      <c r="E120" s="929"/>
      <c r="F120" s="63" t="s">
        <v>23</v>
      </c>
      <c r="G120" s="64">
        <v>2</v>
      </c>
      <c r="H120" s="65"/>
      <c r="I120" s="66">
        <f t="shared" si="7"/>
        <v>0</v>
      </c>
      <c r="J120" s="29"/>
    </row>
    <row r="121" spans="1:10" ht="16.5" customHeight="1">
      <c r="A121" s="95" t="s">
        <v>305</v>
      </c>
      <c r="B121" s="929" t="s">
        <v>306</v>
      </c>
      <c r="C121" s="929"/>
      <c r="D121" s="929"/>
      <c r="E121" s="929"/>
      <c r="F121" s="63" t="s">
        <v>23</v>
      </c>
      <c r="G121" s="64">
        <v>2</v>
      </c>
      <c r="H121" s="65"/>
      <c r="I121" s="66">
        <f t="shared" si="7"/>
        <v>0</v>
      </c>
      <c r="J121" s="29"/>
    </row>
    <row r="122" spans="1:10" ht="16.5" customHeight="1">
      <c r="A122" s="95" t="s">
        <v>307</v>
      </c>
      <c r="B122" s="931" t="s">
        <v>308</v>
      </c>
      <c r="C122" s="932"/>
      <c r="D122" s="932"/>
      <c r="E122" s="933"/>
      <c r="F122" s="63" t="s">
        <v>23</v>
      </c>
      <c r="G122" s="64">
        <v>1</v>
      </c>
      <c r="H122" s="65"/>
      <c r="I122" s="66">
        <f t="shared" si="7"/>
        <v>0</v>
      </c>
      <c r="J122" s="29"/>
    </row>
    <row r="123" spans="1:10" ht="16.5" customHeight="1">
      <c r="A123" s="95" t="s">
        <v>309</v>
      </c>
      <c r="B123" s="931" t="s">
        <v>310</v>
      </c>
      <c r="C123" s="932"/>
      <c r="D123" s="932"/>
      <c r="E123" s="933"/>
      <c r="F123" s="63" t="s">
        <v>23</v>
      </c>
      <c r="G123" s="64">
        <v>1</v>
      </c>
      <c r="H123" s="65"/>
      <c r="I123" s="66">
        <f t="shared" si="7"/>
        <v>0</v>
      </c>
      <c r="J123" s="29"/>
    </row>
    <row r="124" spans="1:10" ht="16.5" customHeight="1">
      <c r="A124" s="95" t="s">
        <v>311</v>
      </c>
      <c r="B124" s="931" t="s">
        <v>312</v>
      </c>
      <c r="C124" s="932"/>
      <c r="D124" s="932"/>
      <c r="E124" s="933"/>
      <c r="F124" s="63" t="s">
        <v>23</v>
      </c>
      <c r="G124" s="64">
        <v>2</v>
      </c>
      <c r="H124" s="65"/>
      <c r="I124" s="66">
        <f t="shared" si="7"/>
        <v>0</v>
      </c>
      <c r="J124" s="29"/>
    </row>
    <row r="125" spans="1:10">
      <c r="A125" s="95" t="s">
        <v>313</v>
      </c>
      <c r="B125" s="931" t="s">
        <v>314</v>
      </c>
      <c r="C125" s="932"/>
      <c r="D125" s="932"/>
      <c r="E125" s="933"/>
      <c r="F125" s="63" t="s">
        <v>23</v>
      </c>
      <c r="G125" s="64">
        <v>2</v>
      </c>
      <c r="H125" s="65"/>
      <c r="I125" s="66">
        <f t="shared" si="7"/>
        <v>0</v>
      </c>
      <c r="J125" s="29"/>
    </row>
    <row r="126" spans="1:10">
      <c r="A126" s="95" t="s">
        <v>315</v>
      </c>
      <c r="B126" s="931" t="s">
        <v>316</v>
      </c>
      <c r="C126" s="932"/>
      <c r="D126" s="932"/>
      <c r="E126" s="933"/>
      <c r="F126" s="63" t="s">
        <v>23</v>
      </c>
      <c r="G126" s="64">
        <v>-1</v>
      </c>
      <c r="H126" s="65"/>
      <c r="I126" s="66">
        <f t="shared" si="7"/>
        <v>0</v>
      </c>
      <c r="J126" s="29"/>
    </row>
    <row r="127" spans="1:10">
      <c r="A127" s="95" t="s">
        <v>317</v>
      </c>
      <c r="B127" s="931" t="s">
        <v>318</v>
      </c>
      <c r="C127" s="932"/>
      <c r="D127" s="932"/>
      <c r="E127" s="933"/>
      <c r="F127" s="63" t="s">
        <v>23</v>
      </c>
      <c r="G127" s="64">
        <v>2</v>
      </c>
      <c r="H127" s="65"/>
      <c r="I127" s="66">
        <f t="shared" si="7"/>
        <v>0</v>
      </c>
      <c r="J127" s="29"/>
    </row>
    <row r="128" spans="1:10">
      <c r="A128" s="95" t="s">
        <v>319</v>
      </c>
      <c r="B128" s="929" t="s">
        <v>320</v>
      </c>
      <c r="C128" s="929"/>
      <c r="D128" s="929"/>
      <c r="E128" s="929"/>
      <c r="F128" s="63" t="s">
        <v>23</v>
      </c>
      <c r="G128" s="64">
        <v>4</v>
      </c>
      <c r="H128" s="65"/>
      <c r="I128" s="66">
        <f t="shared" si="7"/>
        <v>0</v>
      </c>
      <c r="J128" s="29"/>
    </row>
    <row r="129" spans="1:10">
      <c r="A129" s="95" t="s">
        <v>321</v>
      </c>
      <c r="B129" s="931" t="s">
        <v>322</v>
      </c>
      <c r="C129" s="932"/>
      <c r="D129" s="932"/>
      <c r="E129" s="933"/>
      <c r="F129" s="63" t="s">
        <v>23</v>
      </c>
      <c r="G129" s="64">
        <v>-1</v>
      </c>
      <c r="H129" s="65"/>
      <c r="I129" s="66">
        <f t="shared" si="7"/>
        <v>0</v>
      </c>
      <c r="J129" s="29"/>
    </row>
    <row r="130" spans="1:10">
      <c r="A130" s="95" t="s">
        <v>323</v>
      </c>
      <c r="B130" s="931" t="s">
        <v>324</v>
      </c>
      <c r="C130" s="932"/>
      <c r="D130" s="932"/>
      <c r="E130" s="933"/>
      <c r="F130" s="63" t="s">
        <v>23</v>
      </c>
      <c r="G130" s="64">
        <v>-1</v>
      </c>
      <c r="H130" s="65"/>
      <c r="I130" s="66">
        <f t="shared" si="7"/>
        <v>0</v>
      </c>
      <c r="J130" s="29"/>
    </row>
    <row r="131" spans="1:10" ht="16.5" customHeight="1">
      <c r="A131" s="95" t="s">
        <v>325</v>
      </c>
      <c r="B131" s="931" t="s">
        <v>326</v>
      </c>
      <c r="C131" s="932"/>
      <c r="D131" s="932"/>
      <c r="E131" s="933"/>
      <c r="F131" s="63" t="s">
        <v>23</v>
      </c>
      <c r="G131" s="64">
        <v>-1</v>
      </c>
      <c r="H131" s="65"/>
      <c r="I131" s="66">
        <f t="shared" si="7"/>
        <v>0</v>
      </c>
      <c r="J131" s="29"/>
    </row>
    <row r="132" spans="1:10">
      <c r="A132" s="95" t="s">
        <v>327</v>
      </c>
      <c r="B132" s="929" t="s">
        <v>328</v>
      </c>
      <c r="C132" s="929"/>
      <c r="D132" s="929"/>
      <c r="E132" s="929"/>
      <c r="F132" s="63" t="s">
        <v>23</v>
      </c>
      <c r="G132" s="64">
        <v>-1</v>
      </c>
      <c r="H132" s="65"/>
      <c r="I132" s="66">
        <f t="shared" si="6"/>
        <v>0</v>
      </c>
      <c r="J132" s="29"/>
    </row>
    <row r="133" spans="1:10">
      <c r="A133" s="95" t="s">
        <v>329</v>
      </c>
      <c r="B133" s="929" t="s">
        <v>330</v>
      </c>
      <c r="C133" s="929"/>
      <c r="D133" s="929"/>
      <c r="E133" s="929"/>
      <c r="F133" s="63" t="s">
        <v>23</v>
      </c>
      <c r="G133" s="64">
        <v>2</v>
      </c>
      <c r="H133" s="65"/>
      <c r="I133" s="66">
        <f t="shared" si="6"/>
        <v>0</v>
      </c>
      <c r="J133" s="29"/>
    </row>
    <row r="134" spans="1:10">
      <c r="A134" s="937" t="s">
        <v>331</v>
      </c>
      <c r="B134" s="938"/>
      <c r="C134" s="938"/>
      <c r="D134" s="938"/>
      <c r="E134" s="938"/>
      <c r="F134" s="938"/>
      <c r="G134" s="938"/>
      <c r="H134" s="938"/>
      <c r="I134" s="939"/>
      <c r="J134" s="29"/>
    </row>
    <row r="135" spans="1:10">
      <c r="A135" s="103" t="s">
        <v>332</v>
      </c>
      <c r="B135" s="940" t="s">
        <v>333</v>
      </c>
      <c r="C135" s="940"/>
      <c r="D135" s="940"/>
      <c r="E135" s="940"/>
      <c r="F135" s="104" t="s">
        <v>23</v>
      </c>
      <c r="G135" s="105">
        <v>1</v>
      </c>
      <c r="H135" s="106"/>
      <c r="I135" s="107">
        <f t="shared" ref="I135:I142" si="8">G135*H135</f>
        <v>0</v>
      </c>
      <c r="J135" s="29"/>
    </row>
    <row r="136" spans="1:10">
      <c r="A136" s="95" t="s">
        <v>334</v>
      </c>
      <c r="B136" s="929" t="s">
        <v>335</v>
      </c>
      <c r="C136" s="929"/>
      <c r="D136" s="929"/>
      <c r="E136" s="929"/>
      <c r="F136" s="104" t="s">
        <v>23</v>
      </c>
      <c r="G136" s="105">
        <v>2</v>
      </c>
      <c r="H136" s="106"/>
      <c r="I136" s="66">
        <f t="shared" si="8"/>
        <v>0</v>
      </c>
      <c r="J136" s="29"/>
    </row>
    <row r="137" spans="1:10" ht="27" customHeight="1">
      <c r="A137" s="95" t="s">
        <v>336</v>
      </c>
      <c r="B137" s="929" t="s">
        <v>337</v>
      </c>
      <c r="C137" s="929"/>
      <c r="D137" s="929"/>
      <c r="E137" s="929"/>
      <c r="F137" s="104" t="s">
        <v>23</v>
      </c>
      <c r="G137" s="105">
        <v>2</v>
      </c>
      <c r="H137" s="106"/>
      <c r="I137" s="66">
        <f t="shared" si="8"/>
        <v>0</v>
      </c>
      <c r="J137" s="29"/>
    </row>
    <row r="138" spans="1:10">
      <c r="A138" s="103" t="s">
        <v>338</v>
      </c>
      <c r="B138" s="929" t="s">
        <v>339</v>
      </c>
      <c r="C138" s="929"/>
      <c r="D138" s="929"/>
      <c r="E138" s="929"/>
      <c r="F138" s="104" t="s">
        <v>23</v>
      </c>
      <c r="G138" s="105">
        <v>2</v>
      </c>
      <c r="H138" s="106"/>
      <c r="I138" s="66">
        <f t="shared" si="8"/>
        <v>0</v>
      </c>
      <c r="J138" s="29"/>
    </row>
    <row r="139" spans="1:10" ht="25.5" customHeight="1">
      <c r="A139" s="95" t="s">
        <v>340</v>
      </c>
      <c r="B139" s="941" t="s">
        <v>341</v>
      </c>
      <c r="C139" s="929"/>
      <c r="D139" s="929"/>
      <c r="E139" s="929"/>
      <c r="F139" s="104" t="s">
        <v>23</v>
      </c>
      <c r="G139" s="105">
        <v>1</v>
      </c>
      <c r="H139" s="106"/>
      <c r="I139" s="66">
        <f t="shared" si="8"/>
        <v>0</v>
      </c>
      <c r="J139" s="29"/>
    </row>
    <row r="140" spans="1:10" ht="19.5" customHeight="1">
      <c r="A140" s="95" t="s">
        <v>342</v>
      </c>
      <c r="B140" s="929" t="s">
        <v>343</v>
      </c>
      <c r="C140" s="929"/>
      <c r="D140" s="929"/>
      <c r="E140" s="929"/>
      <c r="F140" s="104" t="s">
        <v>23</v>
      </c>
      <c r="G140" s="105">
        <v>-1</v>
      </c>
      <c r="H140" s="106"/>
      <c r="I140" s="66">
        <f t="shared" si="8"/>
        <v>0</v>
      </c>
      <c r="J140" s="29"/>
    </row>
    <row r="141" spans="1:10" ht="16.5" customHeight="1">
      <c r="A141" s="103" t="s">
        <v>344</v>
      </c>
      <c r="B141" s="929" t="s">
        <v>345</v>
      </c>
      <c r="C141" s="929"/>
      <c r="D141" s="929"/>
      <c r="E141" s="929"/>
      <c r="F141" s="104" t="s">
        <v>23</v>
      </c>
      <c r="G141" s="105">
        <v>-1</v>
      </c>
      <c r="H141" s="106"/>
      <c r="I141" s="66">
        <f t="shared" si="8"/>
        <v>0</v>
      </c>
      <c r="J141" s="29"/>
    </row>
    <row r="142" spans="1:10" ht="28.5" customHeight="1">
      <c r="A142" s="95" t="s">
        <v>346</v>
      </c>
      <c r="B142" s="929" t="s">
        <v>347</v>
      </c>
      <c r="C142" s="929"/>
      <c r="D142" s="929"/>
      <c r="E142" s="929"/>
      <c r="F142" s="104" t="s">
        <v>23</v>
      </c>
      <c r="G142" s="105">
        <v>-1</v>
      </c>
      <c r="H142" s="106"/>
      <c r="I142" s="66">
        <f t="shared" si="8"/>
        <v>0</v>
      </c>
      <c r="J142" s="29"/>
    </row>
    <row r="143" spans="1:10" ht="16.5" customHeight="1">
      <c r="A143" s="108"/>
      <c r="B143" s="942" t="s">
        <v>348</v>
      </c>
      <c r="C143" s="942"/>
      <c r="D143" s="942"/>
      <c r="E143" s="942"/>
      <c r="F143" s="109"/>
      <c r="G143" s="109"/>
      <c r="H143" s="109"/>
      <c r="I143" s="69">
        <f>SUM(I98:I142)</f>
        <v>0</v>
      </c>
      <c r="J143" s="29"/>
    </row>
    <row r="144" spans="1:10">
      <c r="A144" s="110"/>
      <c r="B144" s="98"/>
      <c r="C144" s="98"/>
      <c r="D144" s="98"/>
      <c r="E144" s="98"/>
      <c r="F144" s="99"/>
      <c r="G144" s="100"/>
      <c r="H144" s="101"/>
      <c r="I144" s="102"/>
      <c r="J144" s="29"/>
    </row>
    <row r="145" spans="1:10">
      <c r="A145" s="926" t="s">
        <v>349</v>
      </c>
      <c r="B145" s="926"/>
      <c r="C145" s="926"/>
      <c r="D145" s="926"/>
      <c r="E145" s="926"/>
      <c r="F145" s="926"/>
      <c r="G145" s="926"/>
      <c r="H145" s="926" t="s">
        <v>235</v>
      </c>
      <c r="I145" s="44"/>
      <c r="J145" s="29"/>
    </row>
    <row r="146" spans="1:10" ht="25.5">
      <c r="A146" s="91" t="s">
        <v>259</v>
      </c>
      <c r="B146" s="928" t="s">
        <v>260</v>
      </c>
      <c r="C146" s="928"/>
      <c r="D146" s="928"/>
      <c r="E146" s="928"/>
      <c r="F146" s="92" t="s">
        <v>261</v>
      </c>
      <c r="G146" s="93" t="s">
        <v>19</v>
      </c>
      <c r="H146" s="94" t="s">
        <v>262</v>
      </c>
      <c r="I146" s="94" t="s">
        <v>263</v>
      </c>
      <c r="J146" s="29"/>
    </row>
    <row r="147" spans="1:10" ht="26.25" customHeight="1">
      <c r="A147" s="95" t="s">
        <v>214</v>
      </c>
      <c r="B147" s="930" t="s">
        <v>352</v>
      </c>
      <c r="C147" s="930"/>
      <c r="D147" s="930"/>
      <c r="E147" s="930"/>
      <c r="F147" s="63" t="s">
        <v>216</v>
      </c>
      <c r="G147" s="64">
        <v>87</v>
      </c>
      <c r="H147" s="65"/>
      <c r="I147" s="66">
        <f t="shared" ref="I147" si="9">G147*H147</f>
        <v>0</v>
      </c>
      <c r="J147" s="29"/>
    </row>
    <row r="148" spans="1:10" ht="16.5" customHeight="1">
      <c r="A148" s="108" t="s">
        <v>197</v>
      </c>
      <c r="B148" s="942" t="s">
        <v>353</v>
      </c>
      <c r="C148" s="942"/>
      <c r="D148" s="942"/>
      <c r="E148" s="942"/>
      <c r="F148" s="67"/>
      <c r="G148" s="68"/>
      <c r="H148" s="69" t="s">
        <v>197</v>
      </c>
      <c r="I148" s="69">
        <f>SUM(I147:I147)</f>
        <v>0</v>
      </c>
      <c r="J148" s="29"/>
    </row>
    <row r="149" spans="1:10">
      <c r="A149" s="111"/>
      <c r="B149" s="111"/>
      <c r="C149" s="111"/>
      <c r="D149" s="111"/>
      <c r="E149" s="111"/>
      <c r="F149" s="111"/>
      <c r="G149" s="111"/>
      <c r="H149" s="111"/>
      <c r="I149" s="28"/>
      <c r="J149" s="29"/>
    </row>
    <row r="150" spans="1:10">
      <c r="A150" s="112" t="s">
        <v>208</v>
      </c>
      <c r="B150" s="111"/>
      <c r="C150" s="111"/>
      <c r="D150" s="111"/>
      <c r="E150" s="111"/>
      <c r="F150" s="111"/>
      <c r="G150" s="111"/>
      <c r="H150" s="111"/>
      <c r="I150" s="28"/>
      <c r="J150" s="29"/>
    </row>
    <row r="151" spans="1:10">
      <c r="A151" s="111"/>
      <c r="B151" s="111"/>
      <c r="C151" s="111"/>
      <c r="D151" s="111"/>
      <c r="E151" s="111"/>
      <c r="F151" s="111"/>
      <c r="G151" s="111"/>
      <c r="H151" s="111"/>
      <c r="I151" s="28"/>
      <c r="J151" s="29"/>
    </row>
    <row r="152" spans="1:10">
      <c r="A152" s="926" t="s">
        <v>213</v>
      </c>
      <c r="B152" s="926"/>
      <c r="C152" s="926"/>
      <c r="D152" s="926"/>
      <c r="E152" s="926"/>
      <c r="F152" s="926"/>
      <c r="G152" s="926"/>
      <c r="H152" s="926"/>
      <c r="I152" s="61"/>
      <c r="J152" s="111"/>
    </row>
    <row r="153" spans="1:10" ht="25.5">
      <c r="A153" s="91" t="s">
        <v>259</v>
      </c>
      <c r="B153" s="928" t="s">
        <v>260</v>
      </c>
      <c r="C153" s="928"/>
      <c r="D153" s="928"/>
      <c r="E153" s="928"/>
      <c r="F153" s="689" t="s">
        <v>261</v>
      </c>
      <c r="G153" s="93" t="s">
        <v>19</v>
      </c>
      <c r="H153" s="94" t="s">
        <v>262</v>
      </c>
      <c r="I153" s="94" t="s">
        <v>263</v>
      </c>
      <c r="J153" s="688"/>
    </row>
    <row r="154" spans="1:10" ht="16.5" customHeight="1">
      <c r="A154" s="62" t="s">
        <v>214</v>
      </c>
      <c r="B154" s="927" t="s">
        <v>215</v>
      </c>
      <c r="C154" s="927"/>
      <c r="D154" s="927"/>
      <c r="E154" s="927"/>
      <c r="F154" s="113" t="s">
        <v>216</v>
      </c>
      <c r="G154" s="114">
        <v>59</v>
      </c>
      <c r="H154" s="115"/>
      <c r="I154" s="116">
        <f t="shared" ref="I154" si="10">G154*H154</f>
        <v>0</v>
      </c>
      <c r="J154" s="75"/>
    </row>
    <row r="155" spans="1:10" ht="16.5" customHeight="1">
      <c r="A155" s="62"/>
      <c r="B155" s="924" t="s">
        <v>354</v>
      </c>
      <c r="C155" s="924"/>
      <c r="D155" s="924"/>
      <c r="E155" s="924"/>
      <c r="F155" s="67"/>
      <c r="G155" s="68"/>
      <c r="H155" s="69" t="s">
        <v>218</v>
      </c>
      <c r="I155" s="69">
        <f>SUM(I154)</f>
        <v>0</v>
      </c>
      <c r="J155" s="75"/>
    </row>
    <row r="156" spans="1:10" ht="16.5" customHeight="1">
      <c r="A156" s="70"/>
      <c r="B156" s="71"/>
      <c r="C156" s="71"/>
      <c r="D156" s="71"/>
      <c r="E156" s="71"/>
      <c r="F156" s="72"/>
      <c r="G156" s="73"/>
      <c r="H156" s="74"/>
      <c r="I156" s="75"/>
      <c r="J156" s="75"/>
    </row>
    <row r="157" spans="1:10">
      <c r="A157" s="926" t="s">
        <v>203</v>
      </c>
      <c r="B157" s="926"/>
      <c r="C157" s="926"/>
      <c r="D157" s="926"/>
      <c r="E157" s="926"/>
      <c r="F157" s="926"/>
      <c r="G157" s="926"/>
      <c r="H157" s="926"/>
      <c r="I157" s="75"/>
      <c r="J157" s="75"/>
    </row>
    <row r="158" spans="1:10" ht="25.5">
      <c r="A158" s="91" t="s">
        <v>259</v>
      </c>
      <c r="B158" s="928" t="s">
        <v>260</v>
      </c>
      <c r="C158" s="928"/>
      <c r="D158" s="928"/>
      <c r="E158" s="928"/>
      <c r="F158" s="689" t="s">
        <v>261</v>
      </c>
      <c r="G158" s="93" t="s">
        <v>19</v>
      </c>
      <c r="H158" s="94" t="s">
        <v>262</v>
      </c>
      <c r="I158" s="94" t="s">
        <v>263</v>
      </c>
      <c r="J158" s="688"/>
    </row>
    <row r="159" spans="1:10" ht="48" customHeight="1">
      <c r="A159" s="95" t="s">
        <v>214</v>
      </c>
      <c r="B159" s="930" t="s">
        <v>219</v>
      </c>
      <c r="C159" s="930"/>
      <c r="D159" s="930"/>
      <c r="E159" s="930"/>
      <c r="F159" s="113" t="s">
        <v>54</v>
      </c>
      <c r="G159" s="114">
        <v>105</v>
      </c>
      <c r="H159" s="115"/>
      <c r="I159" s="116">
        <f t="shared" ref="I159:I161" si="11">G159*H159</f>
        <v>0</v>
      </c>
      <c r="J159" s="75"/>
    </row>
    <row r="160" spans="1:10" ht="37.5" customHeight="1">
      <c r="A160" s="95" t="s">
        <v>220</v>
      </c>
      <c r="B160" s="930" t="s">
        <v>221</v>
      </c>
      <c r="C160" s="930"/>
      <c r="D160" s="930"/>
      <c r="E160" s="930"/>
      <c r="F160" s="113" t="s">
        <v>23</v>
      </c>
      <c r="G160" s="114">
        <v>4</v>
      </c>
      <c r="H160" s="115"/>
      <c r="I160" s="116">
        <f t="shared" si="11"/>
        <v>0</v>
      </c>
      <c r="J160" s="75"/>
    </row>
    <row r="161" spans="1:10" ht="28.5" customHeight="1">
      <c r="A161" s="103" t="s">
        <v>222</v>
      </c>
      <c r="B161" s="930" t="s">
        <v>223</v>
      </c>
      <c r="C161" s="930"/>
      <c r="D161" s="930"/>
      <c r="E161" s="930"/>
      <c r="F161" s="113" t="s">
        <v>57</v>
      </c>
      <c r="G161" s="114">
        <f>0.5*31</f>
        <v>15.5</v>
      </c>
      <c r="H161" s="115"/>
      <c r="I161" s="116">
        <f t="shared" si="11"/>
        <v>0</v>
      </c>
      <c r="J161" s="75"/>
    </row>
    <row r="162" spans="1:10" ht="83.25" customHeight="1">
      <c r="A162" s="95" t="s">
        <v>224</v>
      </c>
      <c r="B162" s="930" t="s">
        <v>229</v>
      </c>
      <c r="C162" s="930"/>
      <c r="D162" s="930"/>
      <c r="E162" s="930"/>
      <c r="F162" s="113" t="s">
        <v>54</v>
      </c>
      <c r="G162" s="114">
        <v>60</v>
      </c>
      <c r="H162" s="115"/>
      <c r="I162" s="116">
        <f>G162*H162</f>
        <v>0</v>
      </c>
      <c r="J162" s="75"/>
    </row>
    <row r="163" spans="1:10" ht="57.75" customHeight="1">
      <c r="A163" s="95" t="s">
        <v>226</v>
      </c>
      <c r="B163" s="930" t="s">
        <v>231</v>
      </c>
      <c r="C163" s="930"/>
      <c r="D163" s="930"/>
      <c r="E163" s="930"/>
      <c r="F163" s="113" t="s">
        <v>54</v>
      </c>
      <c r="G163" s="114">
        <v>15</v>
      </c>
      <c r="H163" s="115"/>
      <c r="I163" s="116">
        <f>G163*H163</f>
        <v>0</v>
      </c>
      <c r="J163" s="75"/>
    </row>
    <row r="164" spans="1:10" ht="51" customHeight="1">
      <c r="A164" s="95" t="s">
        <v>228</v>
      </c>
      <c r="B164" s="930" t="s">
        <v>233</v>
      </c>
      <c r="C164" s="930"/>
      <c r="D164" s="930"/>
      <c r="E164" s="930"/>
      <c r="F164" s="113" t="s">
        <v>54</v>
      </c>
      <c r="G164" s="114">
        <v>36</v>
      </c>
      <c r="H164" s="115"/>
      <c r="I164" s="116">
        <f>G164*H164</f>
        <v>0</v>
      </c>
      <c r="J164" s="75"/>
    </row>
    <row r="165" spans="1:10">
      <c r="A165" s="62"/>
      <c r="B165" s="943" t="s">
        <v>234</v>
      </c>
      <c r="C165" s="943"/>
      <c r="D165" s="943"/>
      <c r="E165" s="943"/>
      <c r="F165" s="67"/>
      <c r="G165" s="68" t="s">
        <v>235</v>
      </c>
      <c r="H165" s="69" t="s">
        <v>218</v>
      </c>
      <c r="I165" s="69">
        <f>SUM(I159:I164)</f>
        <v>0</v>
      </c>
      <c r="J165" s="18"/>
    </row>
    <row r="166" spans="1:10">
      <c r="A166" s="70"/>
      <c r="B166" s="85"/>
      <c r="C166" s="85"/>
      <c r="D166" s="85"/>
      <c r="E166" s="85"/>
      <c r="F166" s="86"/>
      <c r="G166" s="87"/>
      <c r="H166" s="88"/>
      <c r="I166" s="88"/>
      <c r="J166" s="18"/>
    </row>
    <row r="167" spans="1:10">
      <c r="A167" s="926" t="s">
        <v>209</v>
      </c>
      <c r="B167" s="926"/>
      <c r="C167" s="926"/>
      <c r="D167" s="926"/>
      <c r="E167" s="926"/>
      <c r="F167" s="926"/>
      <c r="G167" s="926"/>
      <c r="H167" s="926"/>
      <c r="I167" s="28"/>
      <c r="J167" s="29"/>
    </row>
    <row r="168" spans="1:10" ht="25.5">
      <c r="A168" s="91" t="s">
        <v>259</v>
      </c>
      <c r="B168" s="928" t="s">
        <v>260</v>
      </c>
      <c r="C168" s="928"/>
      <c r="D168" s="928"/>
      <c r="E168" s="928"/>
      <c r="F168" s="92" t="s">
        <v>261</v>
      </c>
      <c r="G168" s="93" t="s">
        <v>19</v>
      </c>
      <c r="H168" s="94" t="s">
        <v>262</v>
      </c>
      <c r="I168" s="94" t="s">
        <v>263</v>
      </c>
      <c r="J168" s="117"/>
    </row>
    <row r="169" spans="1:10" ht="48" customHeight="1">
      <c r="A169" s="95" t="s">
        <v>214</v>
      </c>
      <c r="B169" s="930" t="s">
        <v>355</v>
      </c>
      <c r="C169" s="930"/>
      <c r="D169" s="930"/>
      <c r="E169" s="930"/>
      <c r="F169" s="63" t="s">
        <v>23</v>
      </c>
      <c r="G169" s="64">
        <v>59</v>
      </c>
      <c r="H169" s="65"/>
      <c r="I169" s="66">
        <f t="shared" ref="I169:I174" si="12">G169*H169</f>
        <v>0</v>
      </c>
      <c r="J169" s="117"/>
    </row>
    <row r="170" spans="1:10" s="119" customFormat="1" ht="38.25" customHeight="1">
      <c r="A170" s="95" t="s">
        <v>220</v>
      </c>
      <c r="B170" s="930" t="s">
        <v>356</v>
      </c>
      <c r="C170" s="930"/>
      <c r="D170" s="930"/>
      <c r="E170" s="930"/>
      <c r="F170" s="63" t="s">
        <v>248</v>
      </c>
      <c r="G170" s="64">
        <v>59</v>
      </c>
      <c r="H170" s="65"/>
      <c r="I170" s="66">
        <f t="shared" si="12"/>
        <v>0</v>
      </c>
      <c r="J170" s="118"/>
    </row>
    <row r="171" spans="1:10" s="119" customFormat="1" ht="36" customHeight="1">
      <c r="A171" s="95" t="s">
        <v>222</v>
      </c>
      <c r="B171" s="934" t="s">
        <v>267</v>
      </c>
      <c r="C171" s="935"/>
      <c r="D171" s="935"/>
      <c r="E171" s="936"/>
      <c r="F171" s="63" t="s">
        <v>248</v>
      </c>
      <c r="G171" s="64">
        <v>59</v>
      </c>
      <c r="H171" s="65"/>
      <c r="I171" s="66">
        <f t="shared" si="12"/>
        <v>0</v>
      </c>
      <c r="J171" s="118"/>
    </row>
    <row r="172" spans="1:10" s="119" customFormat="1" ht="20.25" customHeight="1">
      <c r="A172" s="95" t="s">
        <v>224</v>
      </c>
      <c r="B172" s="934" t="s">
        <v>357</v>
      </c>
      <c r="C172" s="935"/>
      <c r="D172" s="935"/>
      <c r="E172" s="936"/>
      <c r="F172" s="63" t="s">
        <v>23</v>
      </c>
      <c r="G172" s="64">
        <v>1</v>
      </c>
      <c r="H172" s="65"/>
      <c r="I172" s="66">
        <f t="shared" si="12"/>
        <v>0</v>
      </c>
      <c r="J172" s="118"/>
    </row>
    <row r="173" spans="1:10" s="119" customFormat="1" ht="40.5" customHeight="1">
      <c r="A173" s="95" t="s">
        <v>226</v>
      </c>
      <c r="B173" s="930" t="s">
        <v>358</v>
      </c>
      <c r="C173" s="930"/>
      <c r="D173" s="930"/>
      <c r="E173" s="930"/>
      <c r="F173" s="63" t="s">
        <v>216</v>
      </c>
      <c r="G173" s="64">
        <v>59</v>
      </c>
      <c r="H173" s="65"/>
      <c r="I173" s="66">
        <f t="shared" si="12"/>
        <v>0</v>
      </c>
      <c r="J173" s="118"/>
    </row>
    <row r="174" spans="1:10" s="119" customFormat="1" ht="62.25" customHeight="1">
      <c r="A174" s="95" t="s">
        <v>228</v>
      </c>
      <c r="B174" s="929" t="s">
        <v>270</v>
      </c>
      <c r="C174" s="929"/>
      <c r="D174" s="929"/>
      <c r="E174" s="929"/>
      <c r="F174" s="63" t="s">
        <v>216</v>
      </c>
      <c r="G174" s="64">
        <v>59</v>
      </c>
      <c r="H174" s="65"/>
      <c r="I174" s="66">
        <f t="shared" si="12"/>
        <v>0</v>
      </c>
      <c r="J174" s="118"/>
    </row>
    <row r="175" spans="1:10" ht="22.5" customHeight="1">
      <c r="A175" s="62"/>
      <c r="B175" s="924" t="s">
        <v>271</v>
      </c>
      <c r="C175" s="924"/>
      <c r="D175" s="924"/>
      <c r="E175" s="924"/>
      <c r="F175" s="67"/>
      <c r="G175" s="68"/>
      <c r="H175" s="69" t="s">
        <v>218</v>
      </c>
      <c r="I175" s="69">
        <f>SUM(I169:I174)</f>
        <v>0</v>
      </c>
      <c r="J175" s="120"/>
    </row>
    <row r="176" spans="1:10">
      <c r="A176" s="96"/>
      <c r="B176" s="85"/>
      <c r="C176" s="85"/>
      <c r="D176" s="85"/>
      <c r="E176" s="85"/>
      <c r="F176" s="86"/>
      <c r="G176" s="87"/>
      <c r="H176" s="88"/>
      <c r="I176" s="88"/>
      <c r="J176" s="88"/>
    </row>
    <row r="177" spans="1:11">
      <c r="A177" s="926" t="s">
        <v>210</v>
      </c>
      <c r="B177" s="926"/>
      <c r="C177" s="926"/>
      <c r="D177" s="926"/>
      <c r="E177" s="926"/>
      <c r="F177" s="926"/>
      <c r="G177" s="926"/>
      <c r="H177" s="926"/>
      <c r="I177" s="28"/>
    </row>
    <row r="178" spans="1:11">
      <c r="A178" s="97" t="s">
        <v>272</v>
      </c>
      <c r="B178" s="29"/>
      <c r="C178" s="29"/>
      <c r="D178" s="29"/>
      <c r="E178" s="29"/>
      <c r="F178" s="29"/>
      <c r="G178" s="29"/>
      <c r="H178" s="29"/>
      <c r="I178" s="28"/>
    </row>
    <row r="179" spans="1:11">
      <c r="A179" s="29" t="s">
        <v>273</v>
      </c>
      <c r="B179" s="29" t="s">
        <v>359</v>
      </c>
      <c r="C179" s="29"/>
      <c r="D179" s="29"/>
      <c r="E179" s="29"/>
      <c r="F179" s="29"/>
      <c r="G179" s="29"/>
      <c r="H179" s="29"/>
      <c r="I179" s="28"/>
    </row>
    <row r="180" spans="1:11" ht="25.5">
      <c r="A180" s="91" t="s">
        <v>259</v>
      </c>
      <c r="B180" s="928" t="s">
        <v>260</v>
      </c>
      <c r="C180" s="928"/>
      <c r="D180" s="928"/>
      <c r="E180" s="928"/>
      <c r="F180" s="689" t="s">
        <v>261</v>
      </c>
      <c r="G180" s="93" t="s">
        <v>19</v>
      </c>
      <c r="H180" s="94" t="s">
        <v>262</v>
      </c>
      <c r="I180" s="94" t="s">
        <v>263</v>
      </c>
      <c r="J180" s="688"/>
    </row>
    <row r="181" spans="1:11" ht="30" customHeight="1">
      <c r="A181" s="95" t="s">
        <v>214</v>
      </c>
      <c r="B181" s="929" t="s">
        <v>360</v>
      </c>
      <c r="C181" s="929"/>
      <c r="D181" s="929"/>
      <c r="E181" s="929"/>
      <c r="F181" s="63" t="s">
        <v>216</v>
      </c>
      <c r="G181" s="64">
        <f>59*1.05</f>
        <v>61.95</v>
      </c>
      <c r="H181" s="65"/>
      <c r="I181" s="66">
        <f t="shared" ref="I181:I189" si="13">G181*H181</f>
        <v>0</v>
      </c>
      <c r="K181" s="19">
        <f>37*1.05</f>
        <v>38.85</v>
      </c>
    </row>
    <row r="182" spans="1:11">
      <c r="A182" s="95" t="s">
        <v>220</v>
      </c>
      <c r="B182" s="929" t="s">
        <v>361</v>
      </c>
      <c r="C182" s="929"/>
      <c r="D182" s="929"/>
      <c r="E182" s="929"/>
      <c r="F182" s="63" t="s">
        <v>216</v>
      </c>
      <c r="G182" s="64">
        <f>59*1.05</f>
        <v>61.95</v>
      </c>
      <c r="H182" s="65"/>
      <c r="I182" s="66">
        <f t="shared" si="13"/>
        <v>0</v>
      </c>
    </row>
    <row r="183" spans="1:11">
      <c r="A183" s="29" t="s">
        <v>331</v>
      </c>
      <c r="B183" s="29"/>
      <c r="C183" s="29"/>
      <c r="D183" s="29"/>
      <c r="E183" s="29"/>
      <c r="F183" s="99"/>
      <c r="G183" s="100"/>
      <c r="H183" s="101"/>
      <c r="I183" s="102"/>
    </row>
    <row r="184" spans="1:11">
      <c r="A184" s="95" t="s">
        <v>222</v>
      </c>
      <c r="B184" s="929" t="s">
        <v>362</v>
      </c>
      <c r="C184" s="929"/>
      <c r="D184" s="929"/>
      <c r="E184" s="929"/>
      <c r="F184" s="104" t="s">
        <v>23</v>
      </c>
      <c r="G184" s="105">
        <v>2</v>
      </c>
      <c r="H184" s="106"/>
      <c r="I184" s="66">
        <f t="shared" si="13"/>
        <v>0</v>
      </c>
    </row>
    <row r="185" spans="1:11">
      <c r="A185" s="95" t="s">
        <v>224</v>
      </c>
      <c r="B185" s="929" t="s">
        <v>363</v>
      </c>
      <c r="C185" s="929"/>
      <c r="D185" s="929"/>
      <c r="E185" s="929"/>
      <c r="F185" s="104" t="s">
        <v>23</v>
      </c>
      <c r="G185" s="105">
        <v>2</v>
      </c>
      <c r="H185" s="106"/>
      <c r="I185" s="66">
        <f t="shared" si="13"/>
        <v>0</v>
      </c>
    </row>
    <row r="186" spans="1:11" ht="27" customHeight="1">
      <c r="A186" s="95" t="s">
        <v>226</v>
      </c>
      <c r="B186" s="929" t="s">
        <v>364</v>
      </c>
      <c r="C186" s="929"/>
      <c r="D186" s="929"/>
      <c r="E186" s="929"/>
      <c r="F186" s="104" t="s">
        <v>23</v>
      </c>
      <c r="G186" s="105">
        <v>2</v>
      </c>
      <c r="H186" s="106"/>
      <c r="I186" s="66">
        <f t="shared" si="13"/>
        <v>0</v>
      </c>
    </row>
    <row r="187" spans="1:11" ht="26.25" customHeight="1">
      <c r="A187" s="95" t="s">
        <v>228</v>
      </c>
      <c r="B187" s="929" t="s">
        <v>365</v>
      </c>
      <c r="C187" s="929"/>
      <c r="D187" s="929"/>
      <c r="E187" s="929"/>
      <c r="F187" s="104" t="s">
        <v>23</v>
      </c>
      <c r="G187" s="105">
        <v>4</v>
      </c>
      <c r="H187" s="106"/>
      <c r="I187" s="66">
        <f t="shared" si="13"/>
        <v>0</v>
      </c>
    </row>
    <row r="188" spans="1:11">
      <c r="A188" s="95" t="s">
        <v>230</v>
      </c>
      <c r="B188" s="929" t="s">
        <v>366</v>
      </c>
      <c r="C188" s="929"/>
      <c r="D188" s="929"/>
      <c r="E188" s="929"/>
      <c r="F188" s="104" t="s">
        <v>23</v>
      </c>
      <c r="G188" s="105">
        <v>2</v>
      </c>
      <c r="H188" s="106"/>
      <c r="I188" s="66">
        <f t="shared" si="13"/>
        <v>0</v>
      </c>
    </row>
    <row r="189" spans="1:11">
      <c r="A189" s="95" t="s">
        <v>232</v>
      </c>
      <c r="B189" s="941" t="s">
        <v>367</v>
      </c>
      <c r="C189" s="929"/>
      <c r="D189" s="929"/>
      <c r="E189" s="929"/>
      <c r="F189" s="104" t="s">
        <v>23</v>
      </c>
      <c r="G189" s="105">
        <v>2</v>
      </c>
      <c r="H189" s="106"/>
      <c r="I189" s="66">
        <f t="shared" si="13"/>
        <v>0</v>
      </c>
    </row>
    <row r="190" spans="1:11">
      <c r="A190" s="29" t="s">
        <v>368</v>
      </c>
      <c r="B190" s="29"/>
      <c r="C190" s="29"/>
      <c r="D190" s="29"/>
      <c r="E190" s="29"/>
      <c r="F190" s="29"/>
      <c r="G190" s="29"/>
      <c r="H190" s="694"/>
      <c r="I190" s="28"/>
    </row>
    <row r="191" spans="1:11">
      <c r="A191" s="95" t="s">
        <v>244</v>
      </c>
      <c r="B191" s="929" t="s">
        <v>369</v>
      </c>
      <c r="C191" s="929"/>
      <c r="D191" s="929"/>
      <c r="E191" s="929"/>
      <c r="F191" s="104" t="s">
        <v>23</v>
      </c>
      <c r="G191" s="105">
        <v>4</v>
      </c>
      <c r="H191" s="106"/>
      <c r="I191" s="107">
        <f t="shared" ref="I191:I195" si="14">G191*H191</f>
        <v>0</v>
      </c>
    </row>
    <row r="192" spans="1:11">
      <c r="A192" s="95" t="s">
        <v>246</v>
      </c>
      <c r="B192" s="929" t="s">
        <v>370</v>
      </c>
      <c r="C192" s="929"/>
      <c r="D192" s="929"/>
      <c r="E192" s="929"/>
      <c r="F192" s="104" t="s">
        <v>23</v>
      </c>
      <c r="G192" s="105">
        <v>8</v>
      </c>
      <c r="H192" s="106"/>
      <c r="I192" s="107">
        <f t="shared" si="14"/>
        <v>0</v>
      </c>
    </row>
    <row r="193" spans="1:9">
      <c r="A193" s="95" t="s">
        <v>249</v>
      </c>
      <c r="B193" s="929" t="s">
        <v>371</v>
      </c>
      <c r="C193" s="929"/>
      <c r="D193" s="929"/>
      <c r="E193" s="929"/>
      <c r="F193" s="104" t="s">
        <v>23</v>
      </c>
      <c r="G193" s="105">
        <v>8</v>
      </c>
      <c r="H193" s="106"/>
      <c r="I193" s="107">
        <f t="shared" si="14"/>
        <v>0</v>
      </c>
    </row>
    <row r="194" spans="1:9">
      <c r="A194" s="95" t="s">
        <v>251</v>
      </c>
      <c r="B194" s="929" t="s">
        <v>372</v>
      </c>
      <c r="C194" s="929"/>
      <c r="D194" s="929"/>
      <c r="E194" s="929"/>
      <c r="F194" s="104" t="s">
        <v>23</v>
      </c>
      <c r="G194" s="105">
        <v>4</v>
      </c>
      <c r="H194" s="106"/>
      <c r="I194" s="107">
        <f t="shared" si="14"/>
        <v>0</v>
      </c>
    </row>
    <row r="195" spans="1:9">
      <c r="A195" s="95" t="s">
        <v>253</v>
      </c>
      <c r="B195" s="929" t="s">
        <v>373</v>
      </c>
      <c r="C195" s="929"/>
      <c r="D195" s="929"/>
      <c r="E195" s="929"/>
      <c r="F195" s="104" t="s">
        <v>23</v>
      </c>
      <c r="G195" s="105">
        <v>2</v>
      </c>
      <c r="H195" s="106"/>
      <c r="I195" s="107">
        <f t="shared" si="14"/>
        <v>0</v>
      </c>
    </row>
    <row r="196" spans="1:9">
      <c r="A196" s="62"/>
      <c r="B196" s="924" t="s">
        <v>348</v>
      </c>
      <c r="C196" s="924"/>
      <c r="D196" s="924"/>
      <c r="E196" s="924"/>
      <c r="F196" s="67"/>
      <c r="G196" s="68"/>
      <c r="H196" s="69" t="s">
        <v>218</v>
      </c>
      <c r="I196" s="69">
        <f>SUM(I181:I195)</f>
        <v>0</v>
      </c>
    </row>
    <row r="197" spans="1:9">
      <c r="A197" s="110"/>
      <c r="B197" s="98"/>
      <c r="C197" s="98"/>
      <c r="D197" s="98"/>
      <c r="E197" s="98"/>
      <c r="F197" s="99"/>
      <c r="G197" s="100"/>
      <c r="H197" s="101"/>
      <c r="I197" s="102"/>
    </row>
    <row r="198" spans="1:9">
      <c r="A198" s="926" t="s">
        <v>374</v>
      </c>
      <c r="B198" s="926"/>
      <c r="C198" s="926"/>
      <c r="D198" s="926"/>
      <c r="E198" s="926"/>
      <c r="F198" s="926"/>
      <c r="G198" s="926"/>
      <c r="H198" s="926"/>
      <c r="I198" s="44"/>
    </row>
    <row r="199" spans="1:9" ht="25.5">
      <c r="A199" s="91" t="s">
        <v>259</v>
      </c>
      <c r="B199" s="928" t="s">
        <v>260</v>
      </c>
      <c r="C199" s="928"/>
      <c r="D199" s="928"/>
      <c r="E199" s="928"/>
      <c r="F199" s="92" t="s">
        <v>261</v>
      </c>
      <c r="G199" s="93" t="s">
        <v>19</v>
      </c>
      <c r="H199" s="94" t="s">
        <v>262</v>
      </c>
      <c r="I199" s="94" t="s">
        <v>263</v>
      </c>
    </row>
    <row r="200" spans="1:9" s="121" customFormat="1" ht="24" customHeight="1">
      <c r="A200" s="95" t="s">
        <v>220</v>
      </c>
      <c r="B200" s="930" t="s">
        <v>375</v>
      </c>
      <c r="C200" s="930"/>
      <c r="D200" s="930"/>
      <c r="E200" s="930"/>
      <c r="F200" s="63" t="s">
        <v>216</v>
      </c>
      <c r="G200" s="64">
        <v>59</v>
      </c>
      <c r="H200" s="65"/>
      <c r="I200" s="66">
        <f t="shared" ref="I200" si="15">G200*H200</f>
        <v>0</v>
      </c>
    </row>
    <row r="201" spans="1:9" ht="16.5" customHeight="1">
      <c r="B201" s="122" t="s">
        <v>376</v>
      </c>
      <c r="C201" s="123"/>
      <c r="D201" s="123"/>
      <c r="E201" s="124"/>
      <c r="F201" s="67"/>
      <c r="G201" s="68"/>
      <c r="H201" s="69" t="s">
        <v>197</v>
      </c>
      <c r="I201" s="69">
        <f>SUM(I200:I200)</f>
        <v>0</v>
      </c>
    </row>
    <row r="202" spans="1:9">
      <c r="H202" s="125"/>
      <c r="I202" s="125"/>
    </row>
    <row r="203" spans="1:9">
      <c r="H203" s="125"/>
    </row>
    <row r="204" spans="1:9" s="126" customFormat="1">
      <c r="H204" s="127"/>
      <c r="I204" s="127"/>
    </row>
    <row r="205" spans="1:9" s="126" customFormat="1">
      <c r="H205" s="127"/>
      <c r="I205" s="127"/>
    </row>
    <row r="206" spans="1:9" s="126" customFormat="1">
      <c r="H206" s="127"/>
      <c r="I206" s="128"/>
    </row>
    <row r="207" spans="1:9" s="126" customFormat="1">
      <c r="H207" s="127"/>
      <c r="I207" s="127"/>
    </row>
    <row r="208" spans="1:9">
      <c r="H208" s="125"/>
      <c r="I208" s="125" t="s">
        <v>197</v>
      </c>
    </row>
    <row r="209" spans="8:9">
      <c r="H209" s="125"/>
      <c r="I209" s="125"/>
    </row>
    <row r="210" spans="8:9">
      <c r="H210" s="125"/>
      <c r="I210" s="125"/>
    </row>
    <row r="211" spans="8:9">
      <c r="H211" s="125"/>
      <c r="I211" s="125"/>
    </row>
    <row r="212" spans="8:9">
      <c r="H212" s="125"/>
      <c r="I212" s="125"/>
    </row>
    <row r="213" spans="8:9">
      <c r="H213" s="125"/>
      <c r="I213" s="125"/>
    </row>
    <row r="214" spans="8:9">
      <c r="H214" s="125"/>
      <c r="I214" s="125"/>
    </row>
    <row r="215" spans="8:9">
      <c r="H215" s="125"/>
      <c r="I215" s="125"/>
    </row>
    <row r="216" spans="8:9">
      <c r="H216" s="125"/>
      <c r="I216" s="125"/>
    </row>
    <row r="217" spans="8:9">
      <c r="H217" s="125"/>
      <c r="I217" s="125"/>
    </row>
  </sheetData>
  <mergeCells count="140">
    <mergeCell ref="B199:E199"/>
    <mergeCell ref="B200:E200"/>
    <mergeCell ref="A44:I44"/>
    <mergeCell ref="B192:E192"/>
    <mergeCell ref="B193:E193"/>
    <mergeCell ref="B194:E194"/>
    <mergeCell ref="B195:E195"/>
    <mergeCell ref="B196:E196"/>
    <mergeCell ref="A198:H198"/>
    <mergeCell ref="B185:E185"/>
    <mergeCell ref="B186:E186"/>
    <mergeCell ref="B187:E187"/>
    <mergeCell ref="B188:E188"/>
    <mergeCell ref="B189:E189"/>
    <mergeCell ref="B191:E191"/>
    <mergeCell ref="B174:E174"/>
    <mergeCell ref="B175:E175"/>
    <mergeCell ref="A177:H177"/>
    <mergeCell ref="B181:E181"/>
    <mergeCell ref="B182:E182"/>
    <mergeCell ref="B184:E184"/>
    <mergeCell ref="B168:E168"/>
    <mergeCell ref="B169:E169"/>
    <mergeCell ref="B170:E170"/>
    <mergeCell ref="B171:E171"/>
    <mergeCell ref="B172:E172"/>
    <mergeCell ref="B173:E173"/>
    <mergeCell ref="B161:E161"/>
    <mergeCell ref="B162:E162"/>
    <mergeCell ref="B163:E163"/>
    <mergeCell ref="B164:E164"/>
    <mergeCell ref="B165:E165"/>
    <mergeCell ref="A167:H167"/>
    <mergeCell ref="A152:H152"/>
    <mergeCell ref="B154:E154"/>
    <mergeCell ref="B155:E155"/>
    <mergeCell ref="A157:H157"/>
    <mergeCell ref="B159:E159"/>
    <mergeCell ref="B160:E160"/>
    <mergeCell ref="B147:E147"/>
    <mergeCell ref="B148:E148"/>
    <mergeCell ref="B140:E140"/>
    <mergeCell ref="B141:E141"/>
    <mergeCell ref="B142:E142"/>
    <mergeCell ref="B143:E143"/>
    <mergeCell ref="A145:H145"/>
    <mergeCell ref="B146:E146"/>
    <mergeCell ref="B153:E153"/>
    <mergeCell ref="B158:E158"/>
    <mergeCell ref="A134:I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A94:H94"/>
    <mergeCell ref="B98:E98"/>
    <mergeCell ref="B99:E99"/>
    <mergeCell ref="B100:E100"/>
    <mergeCell ref="B101:E101"/>
    <mergeCell ref="B103:E103"/>
    <mergeCell ref="B88:E88"/>
    <mergeCell ref="B89:E89"/>
    <mergeCell ref="B90:E90"/>
    <mergeCell ref="B91:E91"/>
    <mergeCell ref="B92:E92"/>
    <mergeCell ref="B97:E97"/>
    <mergeCell ref="B84:E84"/>
    <mergeCell ref="B85:E85"/>
    <mergeCell ref="B86:E86"/>
    <mergeCell ref="B87:E87"/>
    <mergeCell ref="B75:E75"/>
    <mergeCell ref="B76:E76"/>
    <mergeCell ref="B77:E77"/>
    <mergeCell ref="B78:E78"/>
    <mergeCell ref="B79:E79"/>
    <mergeCell ref="B80:E80"/>
    <mergeCell ref="B61:E61"/>
    <mergeCell ref="B62:E62"/>
    <mergeCell ref="A64:H64"/>
    <mergeCell ref="B66:E66"/>
    <mergeCell ref="B67:E67"/>
    <mergeCell ref="B68:E68"/>
    <mergeCell ref="B65:E65"/>
    <mergeCell ref="A82:H82"/>
    <mergeCell ref="B83:E83"/>
    <mergeCell ref="B180:E180"/>
    <mergeCell ref="A8:B8"/>
    <mergeCell ref="A10:B10"/>
    <mergeCell ref="A12:B12"/>
    <mergeCell ref="B55:E55"/>
    <mergeCell ref="B56:E56"/>
    <mergeCell ref="B57:E57"/>
    <mergeCell ref="B58:E58"/>
    <mergeCell ref="B59:E59"/>
    <mergeCell ref="B60:E60"/>
    <mergeCell ref="A14:B14"/>
    <mergeCell ref="A47:H47"/>
    <mergeCell ref="B49:E49"/>
    <mergeCell ref="B50:E50"/>
    <mergeCell ref="A52:H52"/>
    <mergeCell ref="B54:E54"/>
    <mergeCell ref="B48:E48"/>
    <mergeCell ref="B53:E53"/>
    <mergeCell ref="B69:E69"/>
    <mergeCell ref="B70:E70"/>
    <mergeCell ref="B71:E71"/>
    <mergeCell ref="B72:E72"/>
    <mergeCell ref="B73:E73"/>
    <mergeCell ref="B74:E74"/>
  </mergeCells>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6"/>
  <sheetViews>
    <sheetView zoomScale="130" zoomScaleNormal="130" workbookViewId="0">
      <selection activeCell="B156" sqref="B156"/>
    </sheetView>
  </sheetViews>
  <sheetFormatPr defaultRowHeight="12.75"/>
  <cols>
    <col min="1" max="1" width="4.42578125" style="458" customWidth="1"/>
    <col min="2" max="2" width="47" style="171" customWidth="1"/>
    <col min="3" max="3" width="2" style="511" customWidth="1"/>
    <col min="4" max="4" width="6.7109375" style="512" customWidth="1"/>
    <col min="5" max="5" width="7.140625" style="513" customWidth="1"/>
    <col min="6" max="6" width="11.140625" style="511" customWidth="1"/>
    <col min="7" max="7" width="12.5703125" style="514" customWidth="1"/>
    <col min="8" max="16384" width="9.140625" style="511"/>
  </cols>
  <sheetData>
    <row r="1" spans="1:7" s="171" customFormat="1">
      <c r="A1" s="446"/>
      <c r="B1" s="254"/>
      <c r="C1" s="447"/>
      <c r="D1" s="460"/>
      <c r="E1" s="461"/>
      <c r="F1" s="775"/>
      <c r="G1" s="462"/>
    </row>
    <row r="2" spans="1:7" s="681" customFormat="1" ht="72">
      <c r="A2" s="448"/>
      <c r="B2" s="241" t="s">
        <v>796</v>
      </c>
      <c r="C2" s="241"/>
      <c r="D2" s="677"/>
      <c r="E2" s="678"/>
      <c r="F2" s="679"/>
      <c r="G2" s="680"/>
    </row>
    <row r="3" spans="1:7" s="681" customFormat="1" ht="18">
      <c r="A3" s="446"/>
      <c r="B3" s="241"/>
      <c r="C3" s="241"/>
      <c r="D3" s="677"/>
      <c r="E3" s="678"/>
      <c r="F3" s="679"/>
      <c r="G3" s="680"/>
    </row>
    <row r="4" spans="1:7" s="171" customFormat="1" ht="18">
      <c r="A4" s="446"/>
      <c r="B4" s="449"/>
      <c r="C4" s="241"/>
      <c r="D4" s="460"/>
      <c r="E4" s="461"/>
      <c r="F4" s="775"/>
      <c r="G4" s="462"/>
    </row>
    <row r="5" spans="1:7" s="171" customFormat="1">
      <c r="A5" s="947" t="s">
        <v>797</v>
      </c>
      <c r="B5" s="947"/>
      <c r="C5" s="947"/>
      <c r="D5" s="947"/>
      <c r="E5" s="947"/>
      <c r="F5" s="775"/>
      <c r="G5" s="462"/>
    </row>
    <row r="6" spans="1:7" s="455" customFormat="1" ht="15.75">
      <c r="A6" s="260"/>
      <c r="B6" s="451"/>
      <c r="C6" s="452"/>
      <c r="D6" s="453"/>
      <c r="E6" s="454"/>
      <c r="G6" s="456"/>
    </row>
    <row r="7" spans="1:7" s="455" customFormat="1" ht="18">
      <c r="A7" s="260"/>
      <c r="B7" s="242" t="s">
        <v>798</v>
      </c>
      <c r="C7" s="457"/>
      <c r="D7" s="453"/>
      <c r="E7" s="454"/>
      <c r="G7" s="456"/>
    </row>
    <row r="8" spans="1:7" s="455" customFormat="1">
      <c r="A8" s="260"/>
      <c r="B8" s="946" t="s">
        <v>799</v>
      </c>
      <c r="C8" s="946"/>
      <c r="D8" s="946"/>
      <c r="E8" s="946"/>
      <c r="F8" s="946"/>
      <c r="G8" s="946"/>
    </row>
    <row r="9" spans="1:7" s="171" customFormat="1">
      <c r="A9" s="458"/>
      <c r="B9" s="242" t="s">
        <v>410</v>
      </c>
      <c r="C9" s="242"/>
      <c r="D9" s="460"/>
      <c r="E9" s="461"/>
      <c r="F9" s="775"/>
      <c r="G9" s="462"/>
    </row>
    <row r="10" spans="1:7" s="171" customFormat="1" ht="26.25" customHeight="1">
      <c r="A10" s="458" t="s">
        <v>235</v>
      </c>
      <c r="B10" s="946" t="s">
        <v>800</v>
      </c>
      <c r="C10" s="946"/>
      <c r="D10" s="946"/>
      <c r="E10" s="946"/>
      <c r="F10" s="946"/>
      <c r="G10" s="946"/>
    </row>
    <row r="11" spans="1:7" s="171" customFormat="1" ht="51.75" customHeight="1">
      <c r="A11" s="458" t="s">
        <v>235</v>
      </c>
      <c r="B11" s="946" t="s">
        <v>801</v>
      </c>
      <c r="C11" s="946"/>
      <c r="D11" s="946"/>
      <c r="E11" s="946"/>
      <c r="F11" s="946"/>
      <c r="G11" s="946"/>
    </row>
    <row r="12" spans="1:7" s="459" customFormat="1" ht="25.5" customHeight="1">
      <c r="A12" s="458"/>
      <c r="B12" s="946" t="s">
        <v>1120</v>
      </c>
      <c r="C12" s="946"/>
      <c r="D12" s="946"/>
      <c r="E12" s="946"/>
      <c r="F12" s="946"/>
      <c r="G12" s="946"/>
    </row>
    <row r="13" spans="1:7" s="246" customFormat="1" ht="13.5" thickBot="1">
      <c r="A13" s="243"/>
      <c r="B13" s="244"/>
      <c r="C13" s="244"/>
      <c r="D13" s="245"/>
      <c r="E13" s="438"/>
      <c r="F13" s="245"/>
      <c r="G13" s="443"/>
    </row>
    <row r="14" spans="1:7" s="663" customFormat="1" ht="26.25" thickBot="1">
      <c r="A14" s="247" t="s">
        <v>802</v>
      </c>
      <c r="B14" s="248" t="s">
        <v>666</v>
      </c>
      <c r="C14" s="248"/>
      <c r="D14" s="249" t="s">
        <v>405</v>
      </c>
      <c r="E14" s="439" t="s">
        <v>803</v>
      </c>
      <c r="F14" s="249" t="s">
        <v>804</v>
      </c>
      <c r="G14" s="444" t="s">
        <v>805</v>
      </c>
    </row>
    <row r="15" spans="1:7" s="254" customFormat="1" ht="15.75">
      <c r="A15" s="446"/>
      <c r="B15" s="459" t="s">
        <v>806</v>
      </c>
      <c r="C15" s="171"/>
      <c r="D15" s="460"/>
      <c r="E15" s="461"/>
      <c r="F15" s="460"/>
      <c r="G15" s="462"/>
    </row>
    <row r="16" spans="1:7" s="254" customFormat="1">
      <c r="A16" s="446"/>
      <c r="B16" s="463" t="s">
        <v>807</v>
      </c>
      <c r="C16" s="171"/>
      <c r="D16" s="460"/>
      <c r="E16" s="461"/>
      <c r="F16" s="460"/>
      <c r="G16" s="462"/>
    </row>
    <row r="17" spans="1:7" s="254" customFormat="1" ht="118.5" customHeight="1">
      <c r="A17" s="446">
        <v>1</v>
      </c>
      <c r="B17" s="250" t="s">
        <v>1140</v>
      </c>
      <c r="C17" s="253"/>
      <c r="D17" s="464" t="s">
        <v>23</v>
      </c>
      <c r="E17" s="465">
        <v>1</v>
      </c>
      <c r="G17" s="466">
        <f>E17*F17</f>
        <v>0</v>
      </c>
    </row>
    <row r="18" spans="1:7" s="254" customFormat="1" ht="165.75">
      <c r="A18" s="255">
        <v>2</v>
      </c>
      <c r="B18" s="251" t="s">
        <v>1119</v>
      </c>
      <c r="C18" s="251"/>
      <c r="D18" s="257" t="s">
        <v>23</v>
      </c>
      <c r="E18" s="440">
        <v>1</v>
      </c>
      <c r="F18" s="265"/>
      <c r="G18" s="466">
        <f>E18*F18</f>
        <v>0</v>
      </c>
    </row>
    <row r="19" spans="1:7" s="254" customFormat="1" ht="51">
      <c r="A19" s="255">
        <v>3</v>
      </c>
      <c r="B19" s="251" t="s">
        <v>808</v>
      </c>
      <c r="C19" s="251"/>
      <c r="D19" s="257" t="s">
        <v>23</v>
      </c>
      <c r="E19" s="440">
        <v>1</v>
      </c>
      <c r="F19" s="265"/>
      <c r="G19" s="467">
        <f>F19*E19</f>
        <v>0</v>
      </c>
    </row>
    <row r="20" spans="1:7" s="254" customFormat="1" ht="114.75">
      <c r="A20" s="255">
        <v>4</v>
      </c>
      <c r="B20" s="251" t="s">
        <v>1141</v>
      </c>
      <c r="C20" s="251"/>
      <c r="D20" s="257" t="s">
        <v>23</v>
      </c>
      <c r="E20" s="440">
        <v>1</v>
      </c>
      <c r="F20" s="265"/>
      <c r="G20" s="467">
        <f>F20*E20</f>
        <v>0</v>
      </c>
    </row>
    <row r="21" spans="1:7" s="254" customFormat="1">
      <c r="A21" s="468">
        <v>5</v>
      </c>
      <c r="B21" s="252" t="s">
        <v>809</v>
      </c>
      <c r="C21" s="252"/>
      <c r="D21" s="274" t="s">
        <v>23</v>
      </c>
      <c r="E21" s="469">
        <v>1</v>
      </c>
      <c r="F21" s="269"/>
      <c r="G21" s="470">
        <f>F21*E21</f>
        <v>0</v>
      </c>
    </row>
    <row r="22" spans="1:7" s="254" customFormat="1">
      <c r="A22" s="446"/>
      <c r="B22" s="171" t="s">
        <v>5</v>
      </c>
      <c r="C22" s="171"/>
      <c r="D22" s="460"/>
      <c r="E22" s="461"/>
      <c r="F22" s="460"/>
      <c r="G22" s="462">
        <f>SUM(G17:G21)</f>
        <v>0</v>
      </c>
    </row>
    <row r="23" spans="1:7" s="254" customFormat="1">
      <c r="A23" s="446"/>
      <c r="B23" s="171"/>
      <c r="C23" s="171"/>
      <c r="D23" s="460"/>
      <c r="E23" s="461"/>
      <c r="F23" s="460"/>
      <c r="G23" s="462"/>
    </row>
    <row r="24" spans="1:7" s="254" customFormat="1">
      <c r="A24" s="446"/>
      <c r="B24" s="171"/>
      <c r="C24" s="171"/>
      <c r="D24" s="460"/>
      <c r="E24" s="461"/>
      <c r="F24" s="460"/>
      <c r="G24" s="462"/>
    </row>
    <row r="25" spans="1:7" s="254" customFormat="1">
      <c r="A25" s="471"/>
      <c r="B25" s="463" t="s">
        <v>810</v>
      </c>
      <c r="C25" s="463"/>
      <c r="D25" s="464"/>
      <c r="E25" s="465"/>
      <c r="F25" s="464"/>
      <c r="G25" s="472"/>
    </row>
    <row r="26" spans="1:7" s="254" customFormat="1" ht="89.25">
      <c r="A26" s="446">
        <v>1</v>
      </c>
      <c r="B26" s="253" t="s">
        <v>811</v>
      </c>
      <c r="C26" s="253"/>
      <c r="D26" s="464"/>
      <c r="E26" s="465"/>
      <c r="F26" s="464"/>
      <c r="G26" s="472"/>
    </row>
    <row r="27" spans="1:7" s="254" customFormat="1" ht="76.5">
      <c r="A27" s="471"/>
      <c r="B27" s="250" t="s">
        <v>812</v>
      </c>
      <c r="C27" s="250"/>
      <c r="D27" s="464" t="s">
        <v>23</v>
      </c>
      <c r="E27" s="465">
        <v>1</v>
      </c>
      <c r="G27" s="472"/>
    </row>
    <row r="28" spans="1:7" s="254" customFormat="1">
      <c r="A28" s="471"/>
      <c r="B28" s="254" t="s">
        <v>813</v>
      </c>
      <c r="D28" s="464" t="s">
        <v>23</v>
      </c>
      <c r="E28" s="465">
        <v>3</v>
      </c>
      <c r="G28" s="472"/>
    </row>
    <row r="29" spans="1:7" s="254" customFormat="1">
      <c r="A29" s="471"/>
      <c r="B29" s="254" t="s">
        <v>814</v>
      </c>
      <c r="D29" s="464" t="s">
        <v>23</v>
      </c>
      <c r="E29" s="465">
        <v>5</v>
      </c>
      <c r="G29" s="472"/>
    </row>
    <row r="30" spans="1:7" s="254" customFormat="1">
      <c r="A30" s="471"/>
      <c r="B30" s="250" t="s">
        <v>815</v>
      </c>
      <c r="D30" s="464" t="s">
        <v>23</v>
      </c>
      <c r="E30" s="465">
        <v>12</v>
      </c>
      <c r="G30" s="472"/>
    </row>
    <row r="31" spans="1:7" s="254" customFormat="1" ht="51">
      <c r="A31" s="471"/>
      <c r="B31" s="254" t="s">
        <v>816</v>
      </c>
      <c r="D31" s="464" t="s">
        <v>23</v>
      </c>
      <c r="E31" s="465">
        <v>1</v>
      </c>
      <c r="G31" s="472"/>
    </row>
    <row r="32" spans="1:7" s="254" customFormat="1">
      <c r="A32" s="471"/>
      <c r="B32" s="254" t="s">
        <v>817</v>
      </c>
      <c r="D32" s="464" t="s">
        <v>23</v>
      </c>
      <c r="E32" s="465">
        <v>1</v>
      </c>
      <c r="G32" s="472"/>
    </row>
    <row r="33" spans="1:7" s="254" customFormat="1">
      <c r="A33" s="471"/>
      <c r="B33" s="254" t="s">
        <v>818</v>
      </c>
      <c r="D33" s="464" t="s">
        <v>23</v>
      </c>
      <c r="E33" s="465">
        <v>1</v>
      </c>
      <c r="G33" s="472"/>
    </row>
    <row r="34" spans="1:7" s="254" customFormat="1">
      <c r="A34" s="471"/>
      <c r="B34" s="254" t="s">
        <v>819</v>
      </c>
      <c r="D34" s="464" t="s">
        <v>23</v>
      </c>
      <c r="E34" s="465">
        <v>9</v>
      </c>
      <c r="G34" s="472"/>
    </row>
    <row r="35" spans="1:7" s="254" customFormat="1">
      <c r="A35" s="471"/>
      <c r="B35" s="254" t="s">
        <v>820</v>
      </c>
      <c r="D35" s="464" t="s">
        <v>23</v>
      </c>
      <c r="E35" s="465">
        <v>1</v>
      </c>
      <c r="G35" s="472"/>
    </row>
    <row r="36" spans="1:7" s="254" customFormat="1">
      <c r="A36" s="471"/>
      <c r="B36" s="254" t="s">
        <v>821</v>
      </c>
      <c r="D36" s="464" t="s">
        <v>23</v>
      </c>
      <c r="E36" s="465">
        <v>1</v>
      </c>
      <c r="G36" s="472"/>
    </row>
    <row r="37" spans="1:7" s="250" customFormat="1" ht="38.25">
      <c r="A37" s="255"/>
      <c r="B37" s="256" t="s">
        <v>822</v>
      </c>
      <c r="C37" s="256"/>
      <c r="D37" s="257" t="s">
        <v>23</v>
      </c>
      <c r="E37" s="440">
        <v>12</v>
      </c>
      <c r="G37" s="445"/>
    </row>
    <row r="38" spans="1:7" s="250" customFormat="1" ht="25.5">
      <c r="A38" s="255"/>
      <c r="B38" s="256" t="s">
        <v>823</v>
      </c>
      <c r="C38" s="256"/>
      <c r="D38" s="257" t="s">
        <v>23</v>
      </c>
      <c r="E38" s="440">
        <v>1</v>
      </c>
      <c r="G38" s="445"/>
    </row>
    <row r="39" spans="1:7" s="250" customFormat="1" ht="25.5">
      <c r="A39" s="255"/>
      <c r="B39" s="256" t="s">
        <v>824</v>
      </c>
      <c r="C39" s="256"/>
      <c r="D39" s="257" t="s">
        <v>23</v>
      </c>
      <c r="E39" s="440">
        <v>1</v>
      </c>
      <c r="G39" s="445"/>
    </row>
    <row r="40" spans="1:7" s="250" customFormat="1" ht="25.5">
      <c r="A40" s="255"/>
      <c r="B40" s="256" t="s">
        <v>825</v>
      </c>
      <c r="C40" s="256"/>
      <c r="D40" s="257" t="s">
        <v>23</v>
      </c>
      <c r="E40" s="440">
        <v>3</v>
      </c>
      <c r="G40" s="445"/>
    </row>
    <row r="41" spans="1:7" s="475" customFormat="1" ht="25.5">
      <c r="A41" s="258"/>
      <c r="B41" s="473" t="s">
        <v>826</v>
      </c>
      <c r="C41" s="473"/>
      <c r="D41" s="474" t="s">
        <v>23</v>
      </c>
      <c r="E41" s="440">
        <v>1</v>
      </c>
      <c r="F41" s="257"/>
      <c r="G41" s="445"/>
    </row>
    <row r="42" spans="1:7" s="254" customFormat="1">
      <c r="A42" s="664"/>
      <c r="B42" s="250" t="s">
        <v>827</v>
      </c>
      <c r="C42" s="250"/>
      <c r="D42" s="464" t="s">
        <v>23</v>
      </c>
      <c r="E42" s="465">
        <v>1</v>
      </c>
      <c r="G42" s="472"/>
    </row>
    <row r="43" spans="1:7" s="254" customFormat="1">
      <c r="A43" s="471"/>
      <c r="B43" s="254" t="s">
        <v>828</v>
      </c>
      <c r="D43" s="464" t="s">
        <v>23</v>
      </c>
      <c r="E43" s="465">
        <v>30</v>
      </c>
      <c r="G43" s="472"/>
    </row>
    <row r="44" spans="1:7" s="254" customFormat="1">
      <c r="A44" s="471"/>
      <c r="B44" s="254" t="s">
        <v>829</v>
      </c>
      <c r="D44" s="464" t="s">
        <v>23</v>
      </c>
      <c r="E44" s="465">
        <v>5</v>
      </c>
      <c r="G44" s="472"/>
    </row>
    <row r="45" spans="1:7" s="254" customFormat="1" ht="25.5">
      <c r="A45" s="446"/>
      <c r="B45" s="250" t="s">
        <v>830</v>
      </c>
      <c r="C45" s="250"/>
      <c r="D45" s="464" t="s">
        <v>83</v>
      </c>
      <c r="E45" s="472">
        <v>1</v>
      </c>
      <c r="G45" s="472"/>
    </row>
    <row r="46" spans="1:7" s="254" customFormat="1" ht="25.5">
      <c r="A46" s="446"/>
      <c r="B46" s="250" t="s">
        <v>831</v>
      </c>
      <c r="C46" s="250"/>
      <c r="D46" s="464" t="s">
        <v>83</v>
      </c>
      <c r="E46" s="472">
        <v>1</v>
      </c>
      <c r="G46" s="472"/>
    </row>
    <row r="47" spans="1:7" s="254" customFormat="1" ht="25.5">
      <c r="A47" s="446"/>
      <c r="B47" s="250" t="s">
        <v>832</v>
      </c>
      <c r="C47" s="250"/>
      <c r="D47" s="464" t="s">
        <v>512</v>
      </c>
      <c r="E47" s="472">
        <v>3</v>
      </c>
      <c r="G47" s="472"/>
    </row>
    <row r="48" spans="1:7" s="250" customFormat="1">
      <c r="A48" s="260"/>
      <c r="B48" s="261" t="s">
        <v>833</v>
      </c>
      <c r="C48" s="261"/>
      <c r="D48" s="262" t="s">
        <v>216</v>
      </c>
      <c r="E48" s="441">
        <v>2</v>
      </c>
      <c r="G48" s="445"/>
    </row>
    <row r="49" spans="1:7" s="254" customFormat="1">
      <c r="A49" s="471"/>
      <c r="B49" s="265" t="s">
        <v>834</v>
      </c>
      <c r="C49" s="265"/>
      <c r="D49" s="464" t="s">
        <v>23</v>
      </c>
      <c r="E49" s="440">
        <v>1</v>
      </c>
      <c r="G49" s="472"/>
    </row>
    <row r="50" spans="1:7" s="254" customFormat="1">
      <c r="A50" s="471"/>
      <c r="B50" s="250" t="s">
        <v>835</v>
      </c>
      <c r="D50" s="464" t="s">
        <v>83</v>
      </c>
      <c r="E50" s="465">
        <v>1</v>
      </c>
      <c r="G50" s="472"/>
    </row>
    <row r="51" spans="1:7" s="254" customFormat="1" ht="38.25">
      <c r="A51" s="471"/>
      <c r="B51" s="250" t="s">
        <v>836</v>
      </c>
      <c r="D51" s="464" t="s">
        <v>83</v>
      </c>
      <c r="E51" s="465">
        <v>1</v>
      </c>
      <c r="G51" s="472"/>
    </row>
    <row r="52" spans="1:7" s="254" customFormat="1">
      <c r="A52" s="471"/>
      <c r="B52" s="269" t="s">
        <v>837</v>
      </c>
      <c r="C52" s="269"/>
      <c r="D52" s="274" t="s">
        <v>83</v>
      </c>
      <c r="E52" s="469">
        <v>1</v>
      </c>
      <c r="F52" s="269"/>
      <c r="G52" s="470"/>
    </row>
    <row r="53" spans="1:7" s="254" customFormat="1">
      <c r="A53" s="446"/>
      <c r="B53" s="476" t="s">
        <v>838</v>
      </c>
      <c r="C53" s="476"/>
      <c r="D53" s="477" t="s">
        <v>83</v>
      </c>
      <c r="E53" s="478">
        <v>1</v>
      </c>
      <c r="F53" s="479"/>
      <c r="G53" s="440">
        <f>+F53*E53</f>
        <v>0</v>
      </c>
    </row>
    <row r="54" spans="1:7" s="254" customFormat="1">
      <c r="A54" s="471"/>
      <c r="B54" s="463"/>
      <c r="C54" s="463"/>
      <c r="D54" s="464"/>
      <c r="E54" s="465"/>
      <c r="F54" s="464"/>
      <c r="G54" s="472"/>
    </row>
    <row r="55" spans="1:7" s="254" customFormat="1" ht="76.5">
      <c r="A55" s="446">
        <v>2</v>
      </c>
      <c r="B55" s="480" t="s">
        <v>1121</v>
      </c>
      <c r="C55" s="480"/>
      <c r="D55" s="464" t="s">
        <v>23</v>
      </c>
      <c r="E55" s="465">
        <v>4</v>
      </c>
      <c r="F55" s="464"/>
      <c r="G55" s="472">
        <f>+F55*E55</f>
        <v>0</v>
      </c>
    </row>
    <row r="56" spans="1:7" s="254" customFormat="1">
      <c r="A56" s="446">
        <v>3</v>
      </c>
      <c r="B56" s="480" t="s">
        <v>839</v>
      </c>
      <c r="C56" s="480"/>
      <c r="D56" s="464" t="s">
        <v>23</v>
      </c>
      <c r="E56" s="465">
        <v>4</v>
      </c>
      <c r="F56" s="464"/>
      <c r="G56" s="472">
        <f t="shared" ref="G56:G58" si="0">+F56*E56</f>
        <v>0</v>
      </c>
    </row>
    <row r="57" spans="1:7" s="254" customFormat="1" ht="25.5">
      <c r="A57" s="446">
        <v>4</v>
      </c>
      <c r="B57" s="480" t="s">
        <v>840</v>
      </c>
      <c r="C57" s="480"/>
      <c r="D57" s="464" t="s">
        <v>23</v>
      </c>
      <c r="E57" s="465">
        <v>1</v>
      </c>
      <c r="F57" s="464"/>
      <c r="G57" s="472">
        <f t="shared" si="0"/>
        <v>0</v>
      </c>
    </row>
    <row r="58" spans="1:7" s="254" customFormat="1" ht="38.25">
      <c r="A58" s="446">
        <v>5</v>
      </c>
      <c r="B58" s="480" t="s">
        <v>841</v>
      </c>
      <c r="C58" s="480"/>
      <c r="D58" s="464" t="s">
        <v>23</v>
      </c>
      <c r="E58" s="465">
        <v>1</v>
      </c>
      <c r="F58" s="464"/>
      <c r="G58" s="472">
        <f t="shared" si="0"/>
        <v>0</v>
      </c>
    </row>
    <row r="59" spans="1:7" s="254" customFormat="1" ht="25.5">
      <c r="A59" s="446">
        <v>6</v>
      </c>
      <c r="B59" s="254" t="s">
        <v>842</v>
      </c>
      <c r="D59" s="464" t="s">
        <v>23</v>
      </c>
      <c r="E59" s="465">
        <v>1</v>
      </c>
      <c r="G59" s="472">
        <f t="shared" ref="G59:G61" si="1">F59*E59</f>
        <v>0</v>
      </c>
    </row>
    <row r="60" spans="1:7" s="254" customFormat="1">
      <c r="A60" s="446">
        <v>7</v>
      </c>
      <c r="B60" s="254" t="s">
        <v>843</v>
      </c>
      <c r="D60" s="464" t="s">
        <v>23</v>
      </c>
      <c r="E60" s="465">
        <v>1</v>
      </c>
      <c r="G60" s="472">
        <f t="shared" si="1"/>
        <v>0</v>
      </c>
    </row>
    <row r="61" spans="1:7" s="254" customFormat="1" ht="25.5">
      <c r="A61" s="446">
        <v>8</v>
      </c>
      <c r="B61" s="254" t="s">
        <v>844</v>
      </c>
      <c r="D61" s="464" t="s">
        <v>23</v>
      </c>
      <c r="E61" s="465">
        <v>1</v>
      </c>
      <c r="G61" s="472">
        <f t="shared" si="1"/>
        <v>0</v>
      </c>
    </row>
    <row r="62" spans="1:7" s="254" customFormat="1" ht="38.25">
      <c r="A62" s="446">
        <v>9</v>
      </c>
      <c r="B62" s="261" t="s">
        <v>845</v>
      </c>
      <c r="C62" s="463"/>
      <c r="D62" s="464" t="s">
        <v>23</v>
      </c>
      <c r="E62" s="465">
        <v>1</v>
      </c>
      <c r="F62" s="464"/>
      <c r="G62" s="472">
        <f t="shared" ref="G62" si="2">+F62*E62</f>
        <v>0</v>
      </c>
    </row>
    <row r="63" spans="1:7" s="254" customFormat="1" ht="25.5">
      <c r="A63" s="481">
        <v>10</v>
      </c>
      <c r="B63" s="254" t="s">
        <v>846</v>
      </c>
      <c r="D63" s="464" t="s">
        <v>216</v>
      </c>
      <c r="E63" s="465">
        <v>10</v>
      </c>
      <c r="G63" s="472">
        <f t="shared" ref="G63" si="3">F63*E63</f>
        <v>0</v>
      </c>
    </row>
    <row r="64" spans="1:7" s="254" customFormat="1" ht="38.25">
      <c r="A64" s="468">
        <v>11</v>
      </c>
      <c r="B64" s="263" t="s">
        <v>847</v>
      </c>
      <c r="C64" s="482"/>
      <c r="D64" s="274" t="s">
        <v>216</v>
      </c>
      <c r="E64" s="469">
        <v>35</v>
      </c>
      <c r="F64" s="274"/>
      <c r="G64" s="470">
        <f t="shared" ref="G64" si="4">+F64*E64</f>
        <v>0</v>
      </c>
    </row>
    <row r="65" spans="1:7" s="254" customFormat="1">
      <c r="A65" s="471"/>
      <c r="B65" s="463" t="s">
        <v>5</v>
      </c>
      <c r="C65" s="463"/>
      <c r="D65" s="464"/>
      <c r="E65" s="465"/>
      <c r="F65" s="464"/>
      <c r="G65" s="472">
        <f>SUM(G53:G64)</f>
        <v>0</v>
      </c>
    </row>
    <row r="66" spans="1:7" s="254" customFormat="1">
      <c r="A66" s="471"/>
      <c r="B66" s="463"/>
      <c r="C66" s="463"/>
      <c r="D66" s="464"/>
      <c r="E66" s="465"/>
      <c r="F66" s="464"/>
      <c r="G66" s="472"/>
    </row>
    <row r="67" spans="1:7" s="254" customFormat="1">
      <c r="A67" s="471"/>
      <c r="B67" s="463" t="str">
        <f>B15</f>
        <v>A. INŠTALACIJSKI KONTEJNER</v>
      </c>
      <c r="C67" s="463"/>
      <c r="D67" s="464"/>
      <c r="E67" s="465"/>
      <c r="F67" s="464"/>
      <c r="G67" s="472"/>
    </row>
    <row r="68" spans="1:7" s="254" customFormat="1">
      <c r="A68" s="471"/>
      <c r="B68" s="463" t="str">
        <f>B16</f>
        <v>I. STROJNE INŠTALACIJE</v>
      </c>
      <c r="C68" s="463"/>
      <c r="D68" s="464"/>
      <c r="E68" s="465"/>
      <c r="F68" s="464"/>
      <c r="G68" s="472">
        <f>G22</f>
        <v>0</v>
      </c>
    </row>
    <row r="69" spans="1:7" s="254" customFormat="1">
      <c r="A69" s="483"/>
      <c r="B69" s="482" t="str">
        <f>B25</f>
        <v>II. ELEKTROINŠTALACIJE</v>
      </c>
      <c r="C69" s="482"/>
      <c r="D69" s="274"/>
      <c r="E69" s="469"/>
      <c r="F69" s="274"/>
      <c r="G69" s="470">
        <f>G65</f>
        <v>0</v>
      </c>
    </row>
    <row r="70" spans="1:7" s="254" customFormat="1">
      <c r="A70" s="471"/>
      <c r="B70" s="463" t="s">
        <v>1107</v>
      </c>
      <c r="C70" s="463"/>
      <c r="D70" s="464"/>
      <c r="E70" s="465"/>
      <c r="F70" s="464"/>
      <c r="G70" s="472">
        <f>SUM(G68:G69)</f>
        <v>0</v>
      </c>
    </row>
    <row r="71" spans="1:7" s="254" customFormat="1">
      <c r="A71" s="471"/>
      <c r="B71" s="463" t="s">
        <v>1104</v>
      </c>
      <c r="C71" s="463"/>
      <c r="D71" s="464"/>
      <c r="E71" s="465"/>
      <c r="F71" s="464"/>
      <c r="G71" s="472">
        <f>G70*0.22</f>
        <v>0</v>
      </c>
    </row>
    <row r="72" spans="1:7" s="254" customFormat="1">
      <c r="A72" s="471"/>
      <c r="B72" s="463" t="s">
        <v>1107</v>
      </c>
      <c r="C72" s="463"/>
      <c r="D72" s="464"/>
      <c r="E72" s="465"/>
      <c r="F72" s="464"/>
      <c r="G72" s="472">
        <f>G70+G71</f>
        <v>0</v>
      </c>
    </row>
    <row r="73" spans="1:7" s="254" customFormat="1">
      <c r="A73" s="471"/>
      <c r="B73" s="463"/>
      <c r="C73" s="463"/>
      <c r="D73" s="464"/>
      <c r="E73" s="465"/>
      <c r="F73" s="464"/>
      <c r="G73" s="472"/>
    </row>
    <row r="74" spans="1:7" s="254" customFormat="1" ht="13.5" thickBot="1">
      <c r="A74" s="471"/>
      <c r="B74" s="463"/>
      <c r="C74" s="463"/>
      <c r="D74" s="464"/>
      <c r="E74" s="465"/>
      <c r="F74" s="464"/>
      <c r="G74" s="472"/>
    </row>
    <row r="75" spans="1:7" s="254" customFormat="1" ht="26.25" thickBot="1">
      <c r="A75" s="247" t="s">
        <v>802</v>
      </c>
      <c r="B75" s="248" t="s">
        <v>666</v>
      </c>
      <c r="C75" s="248"/>
      <c r="D75" s="249" t="s">
        <v>405</v>
      </c>
      <c r="E75" s="439" t="s">
        <v>803</v>
      </c>
      <c r="F75" s="249" t="s">
        <v>804</v>
      </c>
      <c r="G75" s="444" t="s">
        <v>805</v>
      </c>
    </row>
    <row r="76" spans="1:7" s="254" customFormat="1">
      <c r="A76" s="471"/>
      <c r="B76" s="463"/>
      <c r="C76" s="463"/>
      <c r="D76" s="464"/>
      <c r="E76" s="465"/>
      <c r="F76" s="464"/>
      <c r="G76" s="472"/>
    </row>
    <row r="77" spans="1:7" s="254" customFormat="1" ht="15.75">
      <c r="A77" s="471"/>
      <c r="B77" s="459" t="s">
        <v>848</v>
      </c>
      <c r="C77" s="463"/>
      <c r="D77" s="464"/>
      <c r="E77" s="465"/>
      <c r="F77" s="464"/>
      <c r="G77" s="472"/>
    </row>
    <row r="78" spans="1:7" s="254" customFormat="1" ht="280.5">
      <c r="A78" s="471">
        <v>1</v>
      </c>
      <c r="B78" s="171" t="s">
        <v>849</v>
      </c>
      <c r="C78" s="463"/>
      <c r="D78" s="464"/>
      <c r="E78" s="465"/>
      <c r="F78" s="464"/>
      <c r="G78" s="472"/>
    </row>
    <row r="79" spans="1:7" s="254" customFormat="1">
      <c r="A79" s="471"/>
      <c r="B79" s="171" t="s">
        <v>850</v>
      </c>
      <c r="C79" s="463"/>
      <c r="D79" s="464"/>
      <c r="E79" s="465"/>
      <c r="F79" s="464"/>
      <c r="G79" s="472"/>
    </row>
    <row r="80" spans="1:7" s="254" customFormat="1">
      <c r="A80" s="471"/>
      <c r="B80" s="171" t="s">
        <v>851</v>
      </c>
      <c r="C80" s="463"/>
      <c r="D80" s="464"/>
      <c r="E80" s="465"/>
      <c r="F80" s="464"/>
      <c r="G80" s="472"/>
    </row>
    <row r="81" spans="1:7" s="254" customFormat="1">
      <c r="A81" s="471"/>
      <c r="B81" s="171" t="s">
        <v>852</v>
      </c>
      <c r="C81" s="463"/>
      <c r="D81" s="464"/>
      <c r="E81" s="465"/>
      <c r="F81" s="464"/>
      <c r="G81" s="472"/>
    </row>
    <row r="82" spans="1:7" s="254" customFormat="1">
      <c r="A82" s="471"/>
      <c r="B82" s="171" t="s">
        <v>853</v>
      </c>
      <c r="C82" s="463"/>
      <c r="D82" s="464"/>
      <c r="E82" s="465"/>
      <c r="F82" s="464"/>
      <c r="G82" s="472"/>
    </row>
    <row r="83" spans="1:7" s="254" customFormat="1">
      <c r="A83" s="471"/>
      <c r="B83" s="171" t="s">
        <v>854</v>
      </c>
      <c r="C83" s="463"/>
      <c r="D83" s="464"/>
      <c r="E83" s="465"/>
      <c r="F83" s="464"/>
      <c r="G83" s="472"/>
    </row>
    <row r="84" spans="1:7" s="254" customFormat="1">
      <c r="A84" s="471"/>
      <c r="B84" s="171" t="s">
        <v>855</v>
      </c>
      <c r="C84" s="463"/>
      <c r="D84" s="464"/>
      <c r="E84" s="465"/>
      <c r="F84" s="464"/>
      <c r="G84" s="472"/>
    </row>
    <row r="85" spans="1:7" s="254" customFormat="1">
      <c r="A85" s="471"/>
      <c r="B85" s="171" t="s">
        <v>856</v>
      </c>
      <c r="C85" s="463"/>
      <c r="D85" s="464"/>
      <c r="E85" s="465"/>
      <c r="F85" s="464"/>
      <c r="G85" s="472"/>
    </row>
    <row r="86" spans="1:7" s="254" customFormat="1">
      <c r="A86" s="471"/>
      <c r="B86" s="171" t="s">
        <v>857</v>
      </c>
      <c r="C86" s="463"/>
      <c r="D86" s="464"/>
      <c r="E86" s="465"/>
      <c r="F86" s="464"/>
      <c r="G86" s="472"/>
    </row>
    <row r="87" spans="1:7" s="254" customFormat="1">
      <c r="A87" s="471"/>
      <c r="B87" s="171" t="s">
        <v>858</v>
      </c>
      <c r="C87" s="463"/>
      <c r="D87" s="464"/>
      <c r="E87" s="465"/>
      <c r="F87" s="464"/>
      <c r="G87" s="472"/>
    </row>
    <row r="88" spans="1:7" s="254" customFormat="1">
      <c r="A88" s="471"/>
      <c r="B88" s="171" t="s">
        <v>859</v>
      </c>
      <c r="C88" s="463"/>
      <c r="D88" s="464"/>
      <c r="E88" s="465"/>
      <c r="F88" s="464"/>
      <c r="G88" s="472"/>
    </row>
    <row r="89" spans="1:7" s="254" customFormat="1">
      <c r="A89" s="471"/>
      <c r="B89" s="171" t="s">
        <v>860</v>
      </c>
      <c r="C89" s="463"/>
      <c r="D89" s="464"/>
      <c r="E89" s="465"/>
      <c r="F89" s="464"/>
      <c r="G89" s="472"/>
    </row>
    <row r="90" spans="1:7" s="254" customFormat="1">
      <c r="A90" s="471"/>
      <c r="B90" s="171" t="s">
        <v>861</v>
      </c>
      <c r="C90" s="463"/>
      <c r="D90" s="464"/>
      <c r="E90" s="465"/>
      <c r="F90" s="464"/>
      <c r="G90" s="472"/>
    </row>
    <row r="91" spans="1:7" s="254" customFormat="1">
      <c r="A91" s="471"/>
      <c r="B91" s="171" t="s">
        <v>862</v>
      </c>
      <c r="C91" s="463"/>
      <c r="D91" s="464"/>
      <c r="E91" s="465"/>
      <c r="F91" s="464"/>
      <c r="G91" s="472"/>
    </row>
    <row r="92" spans="1:7" s="254" customFormat="1">
      <c r="A92" s="471"/>
      <c r="B92" s="171" t="s">
        <v>863</v>
      </c>
      <c r="C92" s="463"/>
      <c r="D92" s="464"/>
      <c r="E92" s="465"/>
      <c r="F92" s="464"/>
      <c r="G92" s="472"/>
    </row>
    <row r="93" spans="1:7" s="254" customFormat="1">
      <c r="A93" s="471"/>
      <c r="B93" s="171" t="s">
        <v>864</v>
      </c>
      <c r="C93" s="463"/>
      <c r="D93" s="464"/>
      <c r="E93" s="465"/>
      <c r="F93" s="464"/>
      <c r="G93" s="472"/>
    </row>
    <row r="94" spans="1:7" s="254" customFormat="1">
      <c r="A94" s="471"/>
      <c r="B94" s="171" t="s">
        <v>865</v>
      </c>
      <c r="C94" s="463"/>
      <c r="D94" s="464"/>
      <c r="E94" s="465"/>
      <c r="F94" s="464"/>
      <c r="G94" s="472"/>
    </row>
    <row r="95" spans="1:7" s="254" customFormat="1">
      <c r="A95" s="446"/>
      <c r="B95" s="171" t="s">
        <v>866</v>
      </c>
      <c r="C95" s="253"/>
      <c r="D95" s="464"/>
      <c r="E95" s="465"/>
      <c r="F95" s="464"/>
      <c r="G95" s="472"/>
    </row>
    <row r="96" spans="1:7" s="254" customFormat="1">
      <c r="A96" s="471"/>
      <c r="B96" s="252" t="s">
        <v>867</v>
      </c>
      <c r="C96" s="272"/>
      <c r="D96" s="274"/>
      <c r="E96" s="470"/>
      <c r="F96" s="269"/>
      <c r="G96" s="470"/>
    </row>
    <row r="97" spans="1:7" s="254" customFormat="1">
      <c r="A97" s="471"/>
      <c r="B97" s="265" t="s">
        <v>5</v>
      </c>
      <c r="C97" s="250"/>
      <c r="D97" s="257" t="s">
        <v>83</v>
      </c>
      <c r="E97" s="440">
        <v>1</v>
      </c>
      <c r="F97" s="257"/>
      <c r="G97" s="467">
        <f>+F97*E97</f>
        <v>0</v>
      </c>
    </row>
    <row r="98" spans="1:7" s="254" customFormat="1" ht="38.25">
      <c r="A98" s="446">
        <v>2</v>
      </c>
      <c r="B98" s="250" t="s">
        <v>868</v>
      </c>
      <c r="C98" s="250"/>
      <c r="D98" s="484"/>
      <c r="E98" s="465"/>
      <c r="F98" s="484"/>
      <c r="G98" s="486"/>
    </row>
    <row r="99" spans="1:7" s="254" customFormat="1">
      <c r="A99" s="471"/>
      <c r="B99" s="254" t="s">
        <v>869</v>
      </c>
      <c r="D99" s="464" t="s">
        <v>216</v>
      </c>
      <c r="E99" s="465">
        <v>30</v>
      </c>
      <c r="F99" s="464"/>
      <c r="G99" s="472">
        <f>+F99*E99</f>
        <v>0</v>
      </c>
    </row>
    <row r="100" spans="1:7" s="254" customFormat="1" ht="38.25">
      <c r="A100" s="446">
        <v>3</v>
      </c>
      <c r="B100" s="480" t="s">
        <v>870</v>
      </c>
      <c r="C100" s="480"/>
      <c r="D100" s="464"/>
      <c r="E100" s="465"/>
      <c r="F100" s="464"/>
      <c r="G100" s="472"/>
    </row>
    <row r="101" spans="1:7" s="254" customFormat="1">
      <c r="A101" s="471"/>
      <c r="B101" s="254" t="s">
        <v>871</v>
      </c>
      <c r="D101" s="464" t="s">
        <v>23</v>
      </c>
      <c r="E101" s="465">
        <v>3</v>
      </c>
      <c r="F101" s="464"/>
      <c r="G101" s="472">
        <f>+F101*E101</f>
        <v>0</v>
      </c>
    </row>
    <row r="102" spans="1:7" s="254" customFormat="1" ht="25.5">
      <c r="A102" s="468">
        <v>4</v>
      </c>
      <c r="B102" s="485" t="s">
        <v>872</v>
      </c>
      <c r="C102" s="485"/>
      <c r="D102" s="274" t="s">
        <v>23</v>
      </c>
      <c r="E102" s="469">
        <v>1</v>
      </c>
      <c r="F102" s="274"/>
      <c r="G102" s="470">
        <f t="shared" ref="G102" si="5">+F102*E102</f>
        <v>0</v>
      </c>
    </row>
    <row r="103" spans="1:7" s="254" customFormat="1">
      <c r="A103" s="446"/>
      <c r="B103" s="480" t="s">
        <v>5</v>
      </c>
      <c r="C103" s="480"/>
      <c r="D103" s="464"/>
      <c r="E103" s="465"/>
      <c r="F103" s="464"/>
      <c r="G103" s="472">
        <f>SUM(G97:G102)</f>
        <v>0</v>
      </c>
    </row>
    <row r="104" spans="1:7" s="254" customFormat="1">
      <c r="A104" s="446"/>
      <c r="B104" s="480"/>
      <c r="C104" s="480"/>
      <c r="D104" s="464"/>
      <c r="E104" s="465"/>
      <c r="F104" s="464"/>
      <c r="G104" s="472"/>
    </row>
    <row r="105" spans="1:7" s="254" customFormat="1">
      <c r="A105" s="446"/>
      <c r="D105" s="464"/>
      <c r="E105" s="465"/>
      <c r="G105" s="472"/>
    </row>
    <row r="106" spans="1:7" s="254" customFormat="1" ht="13.5" thickBot="1">
      <c r="A106" s="446"/>
      <c r="D106" s="464"/>
      <c r="E106" s="465"/>
      <c r="G106" s="472"/>
    </row>
    <row r="107" spans="1:7" s="254" customFormat="1" ht="26.25" thickBot="1">
      <c r="A107" s="247" t="s">
        <v>802</v>
      </c>
      <c r="B107" s="248" t="s">
        <v>666</v>
      </c>
      <c r="C107" s="248"/>
      <c r="D107" s="249" t="s">
        <v>405</v>
      </c>
      <c r="E107" s="439" t="s">
        <v>803</v>
      </c>
      <c r="F107" s="249" t="s">
        <v>804</v>
      </c>
      <c r="G107" s="444" t="s">
        <v>805</v>
      </c>
    </row>
    <row r="108" spans="1:7" s="254" customFormat="1">
      <c r="A108" s="446"/>
      <c r="D108" s="464"/>
      <c r="E108" s="465"/>
      <c r="G108" s="472"/>
    </row>
    <row r="109" spans="1:7" s="254" customFormat="1" ht="31.5">
      <c r="A109" s="446"/>
      <c r="B109" s="459" t="s">
        <v>873</v>
      </c>
      <c r="D109" s="464"/>
      <c r="E109" s="465"/>
      <c r="G109" s="472"/>
    </row>
    <row r="110" spans="1:7" s="254" customFormat="1">
      <c r="A110" s="446"/>
      <c r="B110" s="463" t="s">
        <v>874</v>
      </c>
      <c r="D110" s="464"/>
      <c r="E110" s="465"/>
      <c r="F110" s="487"/>
      <c r="G110" s="472"/>
    </row>
    <row r="111" spans="1:7" s="254" customFormat="1" ht="51">
      <c r="A111" s="446">
        <v>1</v>
      </c>
      <c r="B111" s="480" t="s">
        <v>875</v>
      </c>
      <c r="D111" s="464" t="s">
        <v>23</v>
      </c>
      <c r="E111" s="486">
        <v>225</v>
      </c>
      <c r="F111" s="691"/>
      <c r="G111" s="472">
        <f>F111*E111</f>
        <v>0</v>
      </c>
    </row>
    <row r="112" spans="1:7" s="254" customFormat="1" ht="51">
      <c r="A112" s="446">
        <f>A111+1</f>
        <v>2</v>
      </c>
      <c r="B112" s="480" t="s">
        <v>876</v>
      </c>
      <c r="D112" s="464" t="s">
        <v>23</v>
      </c>
      <c r="E112" s="486">
        <v>6</v>
      </c>
      <c r="F112" s="691"/>
      <c r="G112" s="472">
        <f t="shared" ref="G112:G127" si="6">F112*E112</f>
        <v>0</v>
      </c>
    </row>
    <row r="113" spans="1:7" s="254" customFormat="1" ht="38.25">
      <c r="A113" s="446">
        <f t="shared" ref="A113:A129" si="7">A112+1</f>
        <v>3</v>
      </c>
      <c r="B113" s="480" t="s">
        <v>877</v>
      </c>
      <c r="D113" s="464" t="s">
        <v>23</v>
      </c>
      <c r="E113" s="486">
        <v>18</v>
      </c>
      <c r="F113" s="691"/>
      <c r="G113" s="472">
        <f t="shared" si="6"/>
        <v>0</v>
      </c>
    </row>
    <row r="114" spans="1:7" s="254" customFormat="1" ht="51">
      <c r="A114" s="446">
        <f t="shared" si="7"/>
        <v>4</v>
      </c>
      <c r="B114" s="480" t="s">
        <v>878</v>
      </c>
      <c r="D114" s="464" t="s">
        <v>23</v>
      </c>
      <c r="E114" s="486">
        <v>6</v>
      </c>
      <c r="F114" s="691"/>
      <c r="G114" s="472">
        <f t="shared" si="6"/>
        <v>0</v>
      </c>
    </row>
    <row r="115" spans="1:7" s="254" customFormat="1" ht="25.5">
      <c r="A115" s="446">
        <f t="shared" si="7"/>
        <v>5</v>
      </c>
      <c r="B115" s="480" t="s">
        <v>879</v>
      </c>
      <c r="D115" s="464" t="s">
        <v>23</v>
      </c>
      <c r="E115" s="486">
        <v>6</v>
      </c>
      <c r="F115" s="691"/>
      <c r="G115" s="472">
        <f t="shared" si="6"/>
        <v>0</v>
      </c>
    </row>
    <row r="116" spans="1:7" s="254" customFormat="1" ht="38.25">
      <c r="A116" s="446">
        <f t="shared" si="7"/>
        <v>6</v>
      </c>
      <c r="B116" s="480" t="s">
        <v>880</v>
      </c>
      <c r="D116" s="464" t="s">
        <v>216</v>
      </c>
      <c r="E116" s="486">
        <v>200</v>
      </c>
      <c r="F116" s="691"/>
      <c r="G116" s="472">
        <f t="shared" si="6"/>
        <v>0</v>
      </c>
    </row>
    <row r="117" spans="1:7" s="254" customFormat="1" ht="38.25">
      <c r="A117" s="446">
        <f t="shared" si="7"/>
        <v>7</v>
      </c>
      <c r="B117" s="480" t="s">
        <v>881</v>
      </c>
      <c r="D117" s="464" t="s">
        <v>23</v>
      </c>
      <c r="E117" s="486">
        <v>40</v>
      </c>
      <c r="F117" s="691"/>
      <c r="G117" s="472">
        <f t="shared" si="6"/>
        <v>0</v>
      </c>
    </row>
    <row r="118" spans="1:7" s="254" customFormat="1" ht="51">
      <c r="A118" s="446">
        <f t="shared" si="7"/>
        <v>8</v>
      </c>
      <c r="B118" s="480" t="s">
        <v>882</v>
      </c>
      <c r="D118" s="464" t="s">
        <v>23</v>
      </c>
      <c r="E118" s="486">
        <v>8</v>
      </c>
      <c r="F118" s="691"/>
      <c r="G118" s="472">
        <f t="shared" si="6"/>
        <v>0</v>
      </c>
    </row>
    <row r="119" spans="1:7" s="254" customFormat="1" ht="38.25">
      <c r="A119" s="446">
        <f t="shared" si="7"/>
        <v>9</v>
      </c>
      <c r="B119" s="480" t="s">
        <v>883</v>
      </c>
      <c r="D119" s="464" t="s">
        <v>23</v>
      </c>
      <c r="E119" s="486">
        <v>24</v>
      </c>
      <c r="F119" s="691"/>
      <c r="G119" s="472">
        <f>F119*E119</f>
        <v>0</v>
      </c>
    </row>
    <row r="120" spans="1:7" s="254" customFormat="1" ht="38.25">
      <c r="A120" s="446">
        <f t="shared" si="7"/>
        <v>10</v>
      </c>
      <c r="B120" s="480" t="s">
        <v>884</v>
      </c>
      <c r="D120" s="464" t="s">
        <v>23</v>
      </c>
      <c r="E120" s="486">
        <v>88</v>
      </c>
      <c r="F120" s="691"/>
      <c r="G120" s="472">
        <f t="shared" si="6"/>
        <v>0</v>
      </c>
    </row>
    <row r="121" spans="1:7" s="254" customFormat="1" ht="51">
      <c r="A121" s="446">
        <f t="shared" si="7"/>
        <v>11</v>
      </c>
      <c r="B121" s="254" t="s">
        <v>885</v>
      </c>
      <c r="C121" s="464"/>
      <c r="D121" s="464" t="s">
        <v>216</v>
      </c>
      <c r="E121" s="486">
        <v>437</v>
      </c>
      <c r="F121" s="691"/>
      <c r="G121" s="472">
        <f>F121*E121</f>
        <v>0</v>
      </c>
    </row>
    <row r="122" spans="1:7" s="254" customFormat="1" ht="38.25">
      <c r="A122" s="446">
        <f t="shared" si="7"/>
        <v>12</v>
      </c>
      <c r="B122" s="480" t="s">
        <v>886</v>
      </c>
      <c r="D122" s="464" t="s">
        <v>216</v>
      </c>
      <c r="E122" s="486">
        <v>437</v>
      </c>
      <c r="F122" s="691"/>
      <c r="G122" s="472">
        <f>F122*E122</f>
        <v>0</v>
      </c>
    </row>
    <row r="123" spans="1:7" s="254" customFormat="1" ht="51">
      <c r="A123" s="446">
        <f t="shared" si="7"/>
        <v>13</v>
      </c>
      <c r="B123" s="254" t="s">
        <v>887</v>
      </c>
      <c r="C123" s="464"/>
      <c r="D123" s="464" t="s">
        <v>23</v>
      </c>
      <c r="E123" s="486">
        <v>6</v>
      </c>
      <c r="F123" s="691"/>
      <c r="G123" s="472">
        <f t="shared" ref="G123:G126" si="8">F123*E123</f>
        <v>0</v>
      </c>
    </row>
    <row r="124" spans="1:7" s="254" customFormat="1" ht="25.5">
      <c r="A124" s="446">
        <f t="shared" si="7"/>
        <v>14</v>
      </c>
      <c r="B124" s="254" t="s">
        <v>888</v>
      </c>
      <c r="C124" s="464"/>
      <c r="D124" s="464" t="s">
        <v>83</v>
      </c>
      <c r="E124" s="486">
        <v>68</v>
      </c>
      <c r="F124" s="691"/>
      <c r="G124" s="472">
        <f t="shared" si="8"/>
        <v>0</v>
      </c>
    </row>
    <row r="125" spans="1:7" s="254" customFormat="1" ht="25.5">
      <c r="A125" s="446">
        <f t="shared" si="7"/>
        <v>15</v>
      </c>
      <c r="B125" s="254" t="s">
        <v>889</v>
      </c>
      <c r="C125" s="464"/>
      <c r="D125" s="464" t="s">
        <v>83</v>
      </c>
      <c r="E125" s="486">
        <v>10</v>
      </c>
      <c r="F125" s="691"/>
      <c r="G125" s="472">
        <f t="shared" si="8"/>
        <v>0</v>
      </c>
    </row>
    <row r="126" spans="1:7" s="254" customFormat="1">
      <c r="A126" s="446">
        <f t="shared" si="7"/>
        <v>16</v>
      </c>
      <c r="B126" s="480" t="s">
        <v>1124</v>
      </c>
      <c r="D126" s="464" t="s">
        <v>351</v>
      </c>
      <c r="E126" s="486">
        <v>20</v>
      </c>
      <c r="F126" s="691"/>
      <c r="G126" s="472">
        <f t="shared" si="8"/>
        <v>0</v>
      </c>
    </row>
    <row r="127" spans="1:7" s="254" customFormat="1" ht="25.5">
      <c r="A127" s="446">
        <f t="shared" si="7"/>
        <v>17</v>
      </c>
      <c r="B127" s="480" t="s">
        <v>890</v>
      </c>
      <c r="D127" s="464" t="s">
        <v>83</v>
      </c>
      <c r="E127" s="486">
        <v>1</v>
      </c>
      <c r="F127" s="691"/>
      <c r="G127" s="472">
        <f t="shared" si="6"/>
        <v>0</v>
      </c>
    </row>
    <row r="128" spans="1:7" s="254" customFormat="1">
      <c r="A128" s="446">
        <f t="shared" si="7"/>
        <v>18</v>
      </c>
      <c r="B128" s="480" t="s">
        <v>891</v>
      </c>
      <c r="D128" s="464" t="s">
        <v>514</v>
      </c>
      <c r="E128" s="486">
        <v>3</v>
      </c>
      <c r="F128" s="471">
        <f>SUM(G111:G126)</f>
        <v>0</v>
      </c>
      <c r="G128" s="472">
        <f>F128*E128%</f>
        <v>0</v>
      </c>
    </row>
    <row r="129" spans="1:7" s="254" customFormat="1">
      <c r="A129" s="468">
        <f t="shared" si="7"/>
        <v>19</v>
      </c>
      <c r="B129" s="485" t="s">
        <v>892</v>
      </c>
      <c r="C129" s="269"/>
      <c r="D129" s="274" t="s">
        <v>514</v>
      </c>
      <c r="E129" s="488">
        <v>3</v>
      </c>
      <c r="F129" s="483">
        <f>SUM(G111:G126)</f>
        <v>0</v>
      </c>
      <c r="G129" s="470">
        <f>F129*E129%</f>
        <v>0</v>
      </c>
    </row>
    <row r="130" spans="1:7" s="254" customFormat="1">
      <c r="A130" s="446"/>
      <c r="B130" s="480" t="s">
        <v>893</v>
      </c>
      <c r="D130" s="464"/>
      <c r="E130" s="486"/>
      <c r="F130" s="471"/>
      <c r="G130" s="472">
        <f>SUM(G111:G129)</f>
        <v>0</v>
      </c>
    </row>
    <row r="131" spans="1:7" s="254" customFormat="1">
      <c r="A131" s="446"/>
      <c r="B131" s="489"/>
      <c r="D131" s="464"/>
      <c r="E131" s="465"/>
      <c r="G131" s="472"/>
    </row>
    <row r="132" spans="1:7" s="254" customFormat="1">
      <c r="A132" s="446"/>
      <c r="D132" s="464"/>
      <c r="E132" s="465"/>
      <c r="G132" s="472"/>
    </row>
    <row r="133" spans="1:7" s="254" customFormat="1">
      <c r="A133" s="446"/>
      <c r="B133" s="463" t="s">
        <v>894</v>
      </c>
      <c r="D133" s="464"/>
      <c r="E133" s="465"/>
      <c r="G133" s="472"/>
    </row>
    <row r="134" spans="1:7" s="254" customFormat="1" ht="38.25">
      <c r="A134" s="446">
        <v>1</v>
      </c>
      <c r="B134" s="254" t="s">
        <v>895</v>
      </c>
      <c r="D134" s="464" t="s">
        <v>23</v>
      </c>
      <c r="E134" s="465">
        <v>16</v>
      </c>
      <c r="F134" s="464"/>
      <c r="G134" s="472">
        <f>+F134*E134</f>
        <v>0</v>
      </c>
    </row>
    <row r="135" spans="1:7" s="254" customFormat="1" ht="38.25">
      <c r="A135" s="446">
        <v>2</v>
      </c>
      <c r="B135" s="254" t="s">
        <v>896</v>
      </c>
      <c r="D135" s="464" t="s">
        <v>23</v>
      </c>
      <c r="E135" s="465">
        <v>1</v>
      </c>
      <c r="F135" s="464"/>
      <c r="G135" s="472">
        <f t="shared" ref="G135:G137" si="9">+F135*E135</f>
        <v>0</v>
      </c>
    </row>
    <row r="136" spans="1:7" s="254" customFormat="1">
      <c r="A136" s="255">
        <v>3</v>
      </c>
      <c r="B136" s="265" t="s">
        <v>897</v>
      </c>
      <c r="C136" s="265"/>
      <c r="D136" s="257" t="s">
        <v>83</v>
      </c>
      <c r="E136" s="440">
        <v>10</v>
      </c>
      <c r="F136" s="257"/>
      <c r="G136" s="472">
        <f t="shared" si="9"/>
        <v>0</v>
      </c>
    </row>
    <row r="137" spans="1:7" s="254" customFormat="1" ht="25.5">
      <c r="A137" s="468">
        <v>4</v>
      </c>
      <c r="B137" s="269" t="s">
        <v>898</v>
      </c>
      <c r="C137" s="269"/>
      <c r="D137" s="274" t="s">
        <v>23</v>
      </c>
      <c r="E137" s="469">
        <v>500</v>
      </c>
      <c r="F137" s="274"/>
      <c r="G137" s="470">
        <f t="shared" si="9"/>
        <v>0</v>
      </c>
    </row>
    <row r="138" spans="1:7" s="254" customFormat="1">
      <c r="A138" s="446"/>
      <c r="B138" s="254" t="s">
        <v>5</v>
      </c>
      <c r="D138" s="464"/>
      <c r="E138" s="465"/>
      <c r="G138" s="472">
        <f>SUM(G133:G137)</f>
        <v>0</v>
      </c>
    </row>
    <row r="139" spans="1:7" s="254" customFormat="1">
      <c r="A139" s="446"/>
      <c r="D139" s="464"/>
      <c r="E139" s="465"/>
      <c r="G139" s="472"/>
    </row>
    <row r="140" spans="1:7" s="254" customFormat="1">
      <c r="A140" s="446"/>
      <c r="D140" s="464"/>
      <c r="E140" s="465"/>
      <c r="G140" s="472"/>
    </row>
    <row r="141" spans="1:7" s="254" customFormat="1" ht="25.5">
      <c r="A141" s="471"/>
      <c r="B141" s="463" t="str">
        <f>B109</f>
        <v>C. NADSTREŠNICA NAD OBJEKTOM VARNOST IN CARINA</v>
      </c>
      <c r="C141" s="463"/>
      <c r="D141" s="464"/>
      <c r="E141" s="465"/>
      <c r="F141" s="464"/>
      <c r="G141" s="472"/>
    </row>
    <row r="142" spans="1:7" s="254" customFormat="1">
      <c r="A142" s="471"/>
      <c r="B142" s="463" t="str">
        <f>B110</f>
        <v>I. STRELOVOD + OZEMLJITVE</v>
      </c>
      <c r="C142" s="463"/>
      <c r="D142" s="464"/>
      <c r="E142" s="465"/>
      <c r="F142" s="464"/>
      <c r="G142" s="472">
        <f>G130</f>
        <v>0</v>
      </c>
    </row>
    <row r="143" spans="1:7" s="254" customFormat="1">
      <c r="A143" s="483"/>
      <c r="B143" s="482" t="str">
        <f>B133</f>
        <v>II. RAZSVETLJAVA</v>
      </c>
      <c r="C143" s="482"/>
      <c r="D143" s="274"/>
      <c r="E143" s="274"/>
      <c r="F143" s="490"/>
      <c r="G143" s="269">
        <f>G138</f>
        <v>0</v>
      </c>
    </row>
    <row r="144" spans="1:7" s="254" customFormat="1">
      <c r="A144" s="471"/>
      <c r="B144" s="463" t="s">
        <v>5</v>
      </c>
      <c r="C144" s="463"/>
      <c r="D144" s="464"/>
      <c r="E144" s="465"/>
      <c r="F144" s="464"/>
      <c r="G144" s="465">
        <f>SUM(G142:G143)</f>
        <v>0</v>
      </c>
    </row>
    <row r="145" spans="1:7" s="254" customFormat="1">
      <c r="A145" s="446"/>
      <c r="D145" s="464"/>
      <c r="E145" s="465"/>
      <c r="G145" s="472"/>
    </row>
    <row r="146" spans="1:7" s="254" customFormat="1">
      <c r="A146" s="446"/>
      <c r="D146" s="464"/>
      <c r="E146" s="465"/>
      <c r="G146" s="472"/>
    </row>
    <row r="147" spans="1:7" s="254" customFormat="1">
      <c r="A147" s="446"/>
      <c r="D147" s="464"/>
      <c r="E147" s="465"/>
      <c r="G147" s="472"/>
    </row>
    <row r="148" spans="1:7" s="254" customFormat="1">
      <c r="A148" s="446"/>
      <c r="D148" s="464"/>
      <c r="E148" s="465"/>
      <c r="G148" s="472"/>
    </row>
    <row r="149" spans="1:7" s="254" customFormat="1" ht="13.5" thickBot="1">
      <c r="A149" s="446"/>
      <c r="D149" s="464"/>
      <c r="E149" s="465"/>
      <c r="G149" s="472"/>
    </row>
    <row r="150" spans="1:7" s="254" customFormat="1" ht="26.25" thickBot="1">
      <c r="A150" s="247" t="s">
        <v>802</v>
      </c>
      <c r="B150" s="248" t="s">
        <v>666</v>
      </c>
      <c r="C150" s="248"/>
      <c r="D150" s="249" t="s">
        <v>405</v>
      </c>
      <c r="E150" s="439" t="s">
        <v>803</v>
      </c>
      <c r="F150" s="249" t="s">
        <v>804</v>
      </c>
      <c r="G150" s="444" t="s">
        <v>805</v>
      </c>
    </row>
    <row r="151" spans="1:7" s="254" customFormat="1">
      <c r="A151" s="446"/>
      <c r="D151" s="464"/>
      <c r="E151" s="465"/>
      <c r="G151" s="472"/>
    </row>
    <row r="152" spans="1:7" s="254" customFormat="1" ht="31.5">
      <c r="A152" s="446"/>
      <c r="B152" s="459" t="s">
        <v>899</v>
      </c>
      <c r="D152" s="464"/>
      <c r="E152" s="465"/>
      <c r="G152" s="472"/>
    </row>
    <row r="153" spans="1:7" s="254" customFormat="1">
      <c r="A153" s="446"/>
      <c r="D153" s="464"/>
      <c r="E153" s="465"/>
      <c r="G153" s="472"/>
    </row>
    <row r="154" spans="1:7" s="254" customFormat="1">
      <c r="A154" s="446"/>
      <c r="B154" s="463" t="s">
        <v>900</v>
      </c>
      <c r="D154" s="464"/>
      <c r="E154" s="465"/>
      <c r="G154" s="472"/>
    </row>
    <row r="155" spans="1:7" s="254" customFormat="1" ht="102">
      <c r="A155" s="446">
        <v>1</v>
      </c>
      <c r="B155" s="253" t="s">
        <v>901</v>
      </c>
      <c r="C155" s="253"/>
      <c r="D155" s="464"/>
      <c r="E155" s="465"/>
      <c r="F155" s="464"/>
      <c r="G155" s="472"/>
    </row>
    <row r="156" spans="1:7" s="254" customFormat="1" ht="114.75">
      <c r="A156" s="471"/>
      <c r="B156" s="250" t="s">
        <v>902</v>
      </c>
      <c r="C156" s="250"/>
      <c r="D156" s="464" t="s">
        <v>23</v>
      </c>
      <c r="E156" s="465">
        <v>1</v>
      </c>
      <c r="G156" s="472"/>
    </row>
    <row r="157" spans="1:7" s="254" customFormat="1">
      <c r="A157" s="471"/>
      <c r="B157" s="254" t="s">
        <v>813</v>
      </c>
      <c r="D157" s="464" t="s">
        <v>23</v>
      </c>
      <c r="E157" s="465">
        <v>4</v>
      </c>
      <c r="G157" s="472"/>
    </row>
    <row r="158" spans="1:7" s="254" customFormat="1">
      <c r="A158" s="471"/>
      <c r="B158" s="254" t="s">
        <v>903</v>
      </c>
      <c r="D158" s="464" t="s">
        <v>23</v>
      </c>
      <c r="E158" s="465">
        <v>5</v>
      </c>
      <c r="G158" s="472"/>
    </row>
    <row r="159" spans="1:7" s="254" customFormat="1">
      <c r="A159" s="471"/>
      <c r="B159" s="250" t="s">
        <v>904</v>
      </c>
      <c r="D159" s="464" t="s">
        <v>23</v>
      </c>
      <c r="E159" s="465">
        <v>12</v>
      </c>
      <c r="G159" s="472"/>
    </row>
    <row r="160" spans="1:7" s="254" customFormat="1">
      <c r="A160" s="471"/>
      <c r="B160" s="250" t="s">
        <v>905</v>
      </c>
      <c r="D160" s="464"/>
      <c r="E160" s="465"/>
      <c r="G160" s="472"/>
    </row>
    <row r="161" spans="1:7" s="254" customFormat="1">
      <c r="A161" s="491" t="s">
        <v>906</v>
      </c>
      <c r="B161" s="254" t="s">
        <v>907</v>
      </c>
      <c r="D161" s="464" t="s">
        <v>23</v>
      </c>
      <c r="E161" s="465">
        <v>1</v>
      </c>
      <c r="G161" s="472"/>
    </row>
    <row r="162" spans="1:7" s="254" customFormat="1" ht="51">
      <c r="A162" s="471"/>
      <c r="B162" s="254" t="s">
        <v>816</v>
      </c>
      <c r="D162" s="464" t="s">
        <v>23</v>
      </c>
      <c r="E162" s="465">
        <v>1</v>
      </c>
      <c r="G162" s="472"/>
    </row>
    <row r="163" spans="1:7" s="254" customFormat="1">
      <c r="A163" s="471"/>
      <c r="B163" s="254" t="s">
        <v>908</v>
      </c>
      <c r="D163" s="464" t="s">
        <v>23</v>
      </c>
      <c r="E163" s="465">
        <v>4</v>
      </c>
      <c r="G163" s="472"/>
    </row>
    <row r="164" spans="1:7" s="254" customFormat="1">
      <c r="A164" s="471"/>
      <c r="B164" s="254" t="s">
        <v>819</v>
      </c>
      <c r="D164" s="464" t="s">
        <v>23</v>
      </c>
      <c r="E164" s="465">
        <v>19</v>
      </c>
      <c r="G164" s="472"/>
    </row>
    <row r="165" spans="1:7" s="254" customFormat="1">
      <c r="A165" s="471"/>
      <c r="B165" s="254" t="s">
        <v>820</v>
      </c>
      <c r="D165" s="464" t="s">
        <v>23</v>
      </c>
      <c r="E165" s="465">
        <v>6</v>
      </c>
      <c r="G165" s="472"/>
    </row>
    <row r="166" spans="1:7" s="254" customFormat="1">
      <c r="A166" s="471"/>
      <c r="B166" s="254" t="s">
        <v>821</v>
      </c>
      <c r="D166" s="464" t="s">
        <v>23</v>
      </c>
      <c r="E166" s="465">
        <v>1</v>
      </c>
      <c r="G166" s="472"/>
    </row>
    <row r="167" spans="1:7" s="254" customFormat="1">
      <c r="A167" s="664"/>
      <c r="B167" s="250" t="s">
        <v>827</v>
      </c>
      <c r="C167" s="250"/>
      <c r="D167" s="464" t="s">
        <v>23</v>
      </c>
      <c r="E167" s="465">
        <v>1</v>
      </c>
      <c r="G167" s="472"/>
    </row>
    <row r="168" spans="1:7" s="254" customFormat="1">
      <c r="A168" s="471"/>
      <c r="B168" s="254" t="s">
        <v>828</v>
      </c>
      <c r="D168" s="464" t="s">
        <v>23</v>
      </c>
      <c r="E168" s="465">
        <v>30</v>
      </c>
      <c r="G168" s="472"/>
    </row>
    <row r="169" spans="1:7" s="254" customFormat="1">
      <c r="A169" s="471"/>
      <c r="B169" s="254" t="s">
        <v>829</v>
      </c>
      <c r="D169" s="464" t="s">
        <v>23</v>
      </c>
      <c r="E169" s="465">
        <v>5</v>
      </c>
      <c r="G169" s="472"/>
    </row>
    <row r="170" spans="1:7" s="254" customFormat="1" ht="25.5">
      <c r="A170" s="446"/>
      <c r="B170" s="250" t="s">
        <v>830</v>
      </c>
      <c r="C170" s="250"/>
      <c r="D170" s="464" t="s">
        <v>83</v>
      </c>
      <c r="E170" s="472">
        <v>1</v>
      </c>
      <c r="G170" s="472"/>
    </row>
    <row r="171" spans="1:7" s="254" customFormat="1" ht="25.5">
      <c r="A171" s="446"/>
      <c r="B171" s="250" t="s">
        <v>831</v>
      </c>
      <c r="C171" s="250"/>
      <c r="D171" s="464" t="s">
        <v>83</v>
      </c>
      <c r="E171" s="472">
        <v>1</v>
      </c>
      <c r="G171" s="472"/>
    </row>
    <row r="172" spans="1:7" s="254" customFormat="1">
      <c r="A172" s="446"/>
      <c r="B172" s="264" t="s">
        <v>909</v>
      </c>
      <c r="C172" s="250"/>
      <c r="D172" s="464" t="s">
        <v>23</v>
      </c>
      <c r="E172" s="472">
        <v>1</v>
      </c>
      <c r="G172" s="472"/>
    </row>
    <row r="173" spans="1:7" s="254" customFormat="1">
      <c r="A173" s="446"/>
      <c r="B173" s="264" t="s">
        <v>910</v>
      </c>
      <c r="C173" s="250"/>
      <c r="D173" s="464" t="s">
        <v>23</v>
      </c>
      <c r="E173" s="472">
        <v>1</v>
      </c>
      <c r="G173" s="472"/>
    </row>
    <row r="174" spans="1:7" s="254" customFormat="1">
      <c r="A174" s="446"/>
      <c r="B174" s="264" t="s">
        <v>911</v>
      </c>
      <c r="C174" s="250"/>
      <c r="D174" s="464" t="s">
        <v>23</v>
      </c>
      <c r="E174" s="472">
        <v>1</v>
      </c>
      <c r="G174" s="472"/>
    </row>
    <row r="175" spans="1:7" s="254" customFormat="1">
      <c r="A175" s="446"/>
      <c r="B175" s="264" t="s">
        <v>912</v>
      </c>
      <c r="C175" s="250"/>
      <c r="D175" s="464" t="s">
        <v>23</v>
      </c>
      <c r="E175" s="472">
        <v>1</v>
      </c>
      <c r="G175" s="472"/>
    </row>
    <row r="176" spans="1:7" s="254" customFormat="1">
      <c r="A176" s="471"/>
      <c r="B176" s="265" t="s">
        <v>834</v>
      </c>
      <c r="C176" s="265"/>
      <c r="D176" s="464" t="s">
        <v>23</v>
      </c>
      <c r="E176" s="440">
        <v>1</v>
      </c>
      <c r="G176" s="472"/>
    </row>
    <row r="177" spans="1:7" s="254" customFormat="1">
      <c r="A177" s="471"/>
      <c r="B177" s="250" t="s">
        <v>835</v>
      </c>
      <c r="D177" s="464" t="s">
        <v>83</v>
      </c>
      <c r="E177" s="465">
        <v>1</v>
      </c>
      <c r="G177" s="472"/>
    </row>
    <row r="178" spans="1:7" s="254" customFormat="1" ht="25.5">
      <c r="A178" s="471"/>
      <c r="B178" s="250" t="s">
        <v>913</v>
      </c>
      <c r="D178" s="464" t="s">
        <v>83</v>
      </c>
      <c r="E178" s="465">
        <v>1</v>
      </c>
      <c r="G178" s="472"/>
    </row>
    <row r="179" spans="1:7" s="254" customFormat="1" ht="25.5">
      <c r="A179" s="471"/>
      <c r="B179" s="250" t="s">
        <v>914</v>
      </c>
      <c r="D179" s="464" t="s">
        <v>83</v>
      </c>
      <c r="E179" s="465">
        <v>1</v>
      </c>
      <c r="G179" s="472"/>
    </row>
    <row r="180" spans="1:7" s="254" customFormat="1">
      <c r="A180" s="471"/>
      <c r="B180" s="269" t="s">
        <v>837</v>
      </c>
      <c r="C180" s="269"/>
      <c r="D180" s="274" t="s">
        <v>83</v>
      </c>
      <c r="E180" s="469">
        <v>1</v>
      </c>
      <c r="F180" s="269"/>
      <c r="G180" s="470"/>
    </row>
    <row r="181" spans="1:7" s="254" customFormat="1">
      <c r="A181" s="446"/>
      <c r="B181" s="476" t="s">
        <v>838</v>
      </c>
      <c r="C181" s="476"/>
      <c r="D181" s="477" t="s">
        <v>83</v>
      </c>
      <c r="E181" s="478">
        <v>1</v>
      </c>
      <c r="F181" s="479"/>
      <c r="G181" s="472">
        <f>+F181*E181</f>
        <v>0</v>
      </c>
    </row>
    <row r="182" spans="1:7" s="254" customFormat="1" ht="102">
      <c r="A182" s="446">
        <v>2</v>
      </c>
      <c r="B182" s="253" t="s">
        <v>915</v>
      </c>
      <c r="C182" s="253"/>
      <c r="D182" s="464"/>
      <c r="E182" s="465"/>
      <c r="F182" s="464"/>
      <c r="G182" s="472"/>
    </row>
    <row r="183" spans="1:7" s="254" customFormat="1" ht="114.75">
      <c r="A183" s="471"/>
      <c r="B183" s="250" t="s">
        <v>916</v>
      </c>
      <c r="C183" s="250"/>
      <c r="D183" s="464" t="s">
        <v>23</v>
      </c>
      <c r="E183" s="465">
        <v>1</v>
      </c>
      <c r="G183" s="472"/>
    </row>
    <row r="184" spans="1:7" s="254" customFormat="1">
      <c r="A184" s="471"/>
      <c r="B184" s="254" t="s">
        <v>813</v>
      </c>
      <c r="D184" s="464" t="s">
        <v>23</v>
      </c>
      <c r="E184" s="465">
        <v>4</v>
      </c>
      <c r="G184" s="472"/>
    </row>
    <row r="185" spans="1:7" s="254" customFormat="1">
      <c r="A185" s="471"/>
      <c r="B185" s="254" t="s">
        <v>903</v>
      </c>
      <c r="D185" s="464" t="s">
        <v>23</v>
      </c>
      <c r="E185" s="465">
        <v>5</v>
      </c>
      <c r="G185" s="472"/>
    </row>
    <row r="186" spans="1:7" s="254" customFormat="1">
      <c r="A186" s="471"/>
      <c r="B186" s="250" t="s">
        <v>904</v>
      </c>
      <c r="D186" s="464" t="s">
        <v>23</v>
      </c>
      <c r="E186" s="465">
        <v>12</v>
      </c>
      <c r="G186" s="472"/>
    </row>
    <row r="187" spans="1:7" s="254" customFormat="1">
      <c r="A187" s="471"/>
      <c r="B187" s="250" t="s">
        <v>905</v>
      </c>
      <c r="D187" s="464"/>
      <c r="E187" s="465"/>
      <c r="G187" s="472"/>
    </row>
    <row r="188" spans="1:7" s="254" customFormat="1">
      <c r="A188" s="491" t="s">
        <v>906</v>
      </c>
      <c r="B188" s="254" t="s">
        <v>907</v>
      </c>
      <c r="D188" s="464" t="s">
        <v>23</v>
      </c>
      <c r="E188" s="465">
        <v>1</v>
      </c>
      <c r="G188" s="472"/>
    </row>
    <row r="189" spans="1:7" s="254" customFormat="1" ht="51">
      <c r="A189" s="471"/>
      <c r="B189" s="254" t="s">
        <v>816</v>
      </c>
      <c r="D189" s="464" t="s">
        <v>23</v>
      </c>
      <c r="E189" s="465">
        <v>1</v>
      </c>
      <c r="G189" s="472"/>
    </row>
    <row r="190" spans="1:7" s="254" customFormat="1">
      <c r="A190" s="471"/>
      <c r="B190" s="254" t="s">
        <v>908</v>
      </c>
      <c r="D190" s="464" t="s">
        <v>23</v>
      </c>
      <c r="E190" s="465">
        <v>4</v>
      </c>
      <c r="G190" s="472"/>
    </row>
    <row r="191" spans="1:7" s="254" customFormat="1">
      <c r="A191" s="471"/>
      <c r="B191" s="254" t="s">
        <v>819</v>
      </c>
      <c r="D191" s="464" t="s">
        <v>23</v>
      </c>
      <c r="E191" s="465">
        <v>18</v>
      </c>
      <c r="G191" s="472"/>
    </row>
    <row r="192" spans="1:7" s="254" customFormat="1">
      <c r="A192" s="471"/>
      <c r="B192" s="254" t="s">
        <v>820</v>
      </c>
      <c r="D192" s="464" t="s">
        <v>23</v>
      </c>
      <c r="E192" s="465">
        <v>5</v>
      </c>
      <c r="G192" s="472"/>
    </row>
    <row r="193" spans="1:7" s="254" customFormat="1">
      <c r="A193" s="471"/>
      <c r="B193" s="254" t="s">
        <v>821</v>
      </c>
      <c r="D193" s="464" t="s">
        <v>23</v>
      </c>
      <c r="E193" s="465">
        <v>1</v>
      </c>
      <c r="G193" s="472"/>
    </row>
    <row r="194" spans="1:7" s="254" customFormat="1">
      <c r="A194" s="664"/>
      <c r="B194" s="250" t="s">
        <v>827</v>
      </c>
      <c r="C194" s="250"/>
      <c r="D194" s="464" t="s">
        <v>23</v>
      </c>
      <c r="E194" s="465">
        <v>1</v>
      </c>
      <c r="G194" s="472"/>
    </row>
    <row r="195" spans="1:7" s="254" customFormat="1">
      <c r="A195" s="471"/>
      <c r="B195" s="254" t="s">
        <v>828</v>
      </c>
      <c r="D195" s="464" t="s">
        <v>23</v>
      </c>
      <c r="E195" s="465">
        <v>30</v>
      </c>
      <c r="G195" s="472"/>
    </row>
    <row r="196" spans="1:7" s="254" customFormat="1">
      <c r="A196" s="471"/>
      <c r="B196" s="254" t="s">
        <v>829</v>
      </c>
      <c r="D196" s="464" t="s">
        <v>23</v>
      </c>
      <c r="E196" s="465">
        <v>5</v>
      </c>
      <c r="G196" s="472"/>
    </row>
    <row r="197" spans="1:7" s="254" customFormat="1" ht="25.5">
      <c r="A197" s="446"/>
      <c r="B197" s="250" t="s">
        <v>830</v>
      </c>
      <c r="C197" s="250"/>
      <c r="D197" s="464" t="s">
        <v>83</v>
      </c>
      <c r="E197" s="472">
        <v>1</v>
      </c>
      <c r="G197" s="472"/>
    </row>
    <row r="198" spans="1:7" s="254" customFormat="1" ht="25.5">
      <c r="A198" s="446"/>
      <c r="B198" s="250" t="s">
        <v>831</v>
      </c>
      <c r="C198" s="250"/>
      <c r="D198" s="464" t="s">
        <v>83</v>
      </c>
      <c r="E198" s="472">
        <v>1</v>
      </c>
      <c r="G198" s="472"/>
    </row>
    <row r="199" spans="1:7" s="254" customFormat="1">
      <c r="A199" s="471"/>
      <c r="B199" s="265" t="s">
        <v>834</v>
      </c>
      <c r="C199" s="265"/>
      <c r="D199" s="464" t="s">
        <v>23</v>
      </c>
      <c r="E199" s="440">
        <v>1</v>
      </c>
      <c r="G199" s="472"/>
    </row>
    <row r="200" spans="1:7" s="254" customFormat="1">
      <c r="A200" s="471"/>
      <c r="B200" s="250" t="s">
        <v>835</v>
      </c>
      <c r="D200" s="464" t="s">
        <v>83</v>
      </c>
      <c r="E200" s="465">
        <v>1</v>
      </c>
      <c r="G200" s="472"/>
    </row>
    <row r="201" spans="1:7" s="254" customFormat="1" ht="25.5">
      <c r="A201" s="471"/>
      <c r="B201" s="250" t="s">
        <v>913</v>
      </c>
      <c r="D201" s="464" t="s">
        <v>83</v>
      </c>
      <c r="E201" s="465">
        <v>1</v>
      </c>
      <c r="G201" s="472"/>
    </row>
    <row r="202" spans="1:7" s="254" customFormat="1" ht="38.25">
      <c r="A202" s="471"/>
      <c r="B202" s="250" t="s">
        <v>836</v>
      </c>
      <c r="D202" s="464" t="s">
        <v>83</v>
      </c>
      <c r="E202" s="465">
        <v>1</v>
      </c>
      <c r="G202" s="472"/>
    </row>
    <row r="203" spans="1:7" s="254" customFormat="1">
      <c r="A203" s="471"/>
      <c r="B203" s="269" t="s">
        <v>837</v>
      </c>
      <c r="C203" s="269"/>
      <c r="D203" s="274" t="s">
        <v>83</v>
      </c>
      <c r="E203" s="469">
        <v>1</v>
      </c>
      <c r="F203" s="269"/>
      <c r="G203" s="470"/>
    </row>
    <row r="204" spans="1:7" s="254" customFormat="1">
      <c r="A204" s="446"/>
      <c r="B204" s="476" t="s">
        <v>838</v>
      </c>
      <c r="C204" s="476"/>
      <c r="D204" s="492" t="s">
        <v>83</v>
      </c>
      <c r="E204" s="493">
        <v>1</v>
      </c>
      <c r="F204" s="479"/>
      <c r="G204" s="472">
        <f>+F204*E204</f>
        <v>0</v>
      </c>
    </row>
    <row r="205" spans="1:7" s="254" customFormat="1" ht="25.5">
      <c r="A205" s="446">
        <v>3</v>
      </c>
      <c r="B205" s="254" t="s">
        <v>846</v>
      </c>
      <c r="D205" s="464" t="s">
        <v>216</v>
      </c>
      <c r="E205" s="465">
        <v>30</v>
      </c>
      <c r="G205" s="472">
        <f t="shared" ref="G205:G216" si="10">F205*E205</f>
        <v>0</v>
      </c>
    </row>
    <row r="206" spans="1:7" s="254" customFormat="1" ht="25.5">
      <c r="A206" s="446">
        <f>A205+1</f>
        <v>4</v>
      </c>
      <c r="B206" s="254" t="s">
        <v>917</v>
      </c>
      <c r="D206" s="464" t="s">
        <v>216</v>
      </c>
      <c r="E206" s="465">
        <v>10</v>
      </c>
      <c r="G206" s="472">
        <f t="shared" si="10"/>
        <v>0</v>
      </c>
    </row>
    <row r="207" spans="1:7" s="254" customFormat="1">
      <c r="A207" s="446">
        <f t="shared" ref="A207:A221" si="11">A206+1</f>
        <v>5</v>
      </c>
      <c r="B207" s="254" t="s">
        <v>918</v>
      </c>
      <c r="D207" s="464" t="s">
        <v>23</v>
      </c>
      <c r="E207" s="465">
        <v>8</v>
      </c>
      <c r="G207" s="472">
        <f t="shared" si="10"/>
        <v>0</v>
      </c>
    </row>
    <row r="208" spans="1:7" s="254" customFormat="1">
      <c r="A208" s="446">
        <f t="shared" si="11"/>
        <v>6</v>
      </c>
      <c r="B208" s="254" t="s">
        <v>843</v>
      </c>
      <c r="D208" s="464" t="s">
        <v>23</v>
      </c>
      <c r="E208" s="465">
        <v>15</v>
      </c>
      <c r="G208" s="472">
        <f t="shared" si="10"/>
        <v>0</v>
      </c>
    </row>
    <row r="209" spans="1:7" s="254" customFormat="1">
      <c r="A209" s="446">
        <f t="shared" si="11"/>
        <v>7</v>
      </c>
      <c r="B209" s="254" t="s">
        <v>919</v>
      </c>
      <c r="D209" s="464" t="s">
        <v>23</v>
      </c>
      <c r="E209" s="465">
        <v>4</v>
      </c>
      <c r="G209" s="472">
        <f t="shared" si="10"/>
        <v>0</v>
      </c>
    </row>
    <row r="210" spans="1:7" s="254" customFormat="1">
      <c r="A210" s="446">
        <f t="shared" si="11"/>
        <v>8</v>
      </c>
      <c r="B210" s="254" t="s">
        <v>920</v>
      </c>
      <c r="D210" s="464" t="s">
        <v>23</v>
      </c>
      <c r="E210" s="465">
        <v>2</v>
      </c>
      <c r="G210" s="472">
        <f t="shared" si="10"/>
        <v>0</v>
      </c>
    </row>
    <row r="211" spans="1:7" s="254" customFormat="1">
      <c r="A211" s="446">
        <f t="shared" si="11"/>
        <v>9</v>
      </c>
      <c r="B211" s="254" t="s">
        <v>921</v>
      </c>
      <c r="D211" s="464" t="s">
        <v>23</v>
      </c>
      <c r="E211" s="465">
        <v>6</v>
      </c>
      <c r="G211" s="472">
        <f t="shared" si="10"/>
        <v>0</v>
      </c>
    </row>
    <row r="212" spans="1:7" s="254" customFormat="1" ht="38.25">
      <c r="A212" s="446">
        <f t="shared" si="11"/>
        <v>10</v>
      </c>
      <c r="B212" s="254" t="s">
        <v>922</v>
      </c>
      <c r="D212" s="464" t="s">
        <v>23</v>
      </c>
      <c r="E212" s="465">
        <v>2</v>
      </c>
      <c r="G212" s="472">
        <f t="shared" si="10"/>
        <v>0</v>
      </c>
    </row>
    <row r="213" spans="1:7" s="254" customFormat="1" ht="25.5">
      <c r="A213" s="446">
        <f t="shared" si="11"/>
        <v>11</v>
      </c>
      <c r="B213" s="254" t="s">
        <v>923</v>
      </c>
      <c r="D213" s="464" t="s">
        <v>23</v>
      </c>
      <c r="E213" s="465">
        <v>2</v>
      </c>
      <c r="G213" s="472">
        <f t="shared" si="10"/>
        <v>0</v>
      </c>
    </row>
    <row r="214" spans="1:7" s="254" customFormat="1" ht="25.5">
      <c r="A214" s="446">
        <f>A212+1</f>
        <v>11</v>
      </c>
      <c r="B214" s="254" t="s">
        <v>924</v>
      </c>
      <c r="D214" s="464" t="s">
        <v>23</v>
      </c>
      <c r="E214" s="465">
        <v>8</v>
      </c>
      <c r="G214" s="472">
        <f t="shared" si="10"/>
        <v>0</v>
      </c>
    </row>
    <row r="215" spans="1:7" s="254" customFormat="1" ht="25.5">
      <c r="A215" s="446">
        <f t="shared" si="11"/>
        <v>12</v>
      </c>
      <c r="B215" s="254" t="s">
        <v>925</v>
      </c>
      <c r="D215" s="464" t="s">
        <v>23</v>
      </c>
      <c r="E215" s="465">
        <v>9</v>
      </c>
      <c r="G215" s="472">
        <f t="shared" si="10"/>
        <v>0</v>
      </c>
    </row>
    <row r="216" spans="1:7" s="254" customFormat="1" ht="25.5">
      <c r="A216" s="446">
        <f t="shared" si="11"/>
        <v>13</v>
      </c>
      <c r="B216" s="254" t="s">
        <v>926</v>
      </c>
      <c r="D216" s="464" t="s">
        <v>216</v>
      </c>
      <c r="E216" s="465">
        <v>30</v>
      </c>
      <c r="G216" s="472">
        <f t="shared" si="10"/>
        <v>0</v>
      </c>
    </row>
    <row r="217" spans="1:7" s="254" customFormat="1">
      <c r="A217" s="446">
        <f t="shared" si="11"/>
        <v>14</v>
      </c>
      <c r="B217" s="250" t="s">
        <v>927</v>
      </c>
      <c r="C217" s="250"/>
      <c r="D217" s="257" t="s">
        <v>83</v>
      </c>
      <c r="E217" s="440">
        <v>30</v>
      </c>
      <c r="F217" s="494"/>
      <c r="G217" s="472">
        <f>+F217*E217</f>
        <v>0</v>
      </c>
    </row>
    <row r="218" spans="1:7" s="254" customFormat="1">
      <c r="A218" s="446">
        <f t="shared" si="11"/>
        <v>15</v>
      </c>
      <c r="B218" s="250" t="s">
        <v>928</v>
      </c>
      <c r="C218" s="250"/>
      <c r="D218" s="257" t="s">
        <v>83</v>
      </c>
      <c r="E218" s="440">
        <v>2</v>
      </c>
      <c r="F218" s="494"/>
      <c r="G218" s="472">
        <f>+F218*E218</f>
        <v>0</v>
      </c>
    </row>
    <row r="219" spans="1:7" s="254" customFormat="1" ht="38.25">
      <c r="A219" s="446">
        <f t="shared" si="11"/>
        <v>16</v>
      </c>
      <c r="B219" s="254" t="s">
        <v>929</v>
      </c>
      <c r="D219" s="464" t="s">
        <v>216</v>
      </c>
      <c r="E219" s="465">
        <v>18</v>
      </c>
      <c r="G219" s="472">
        <f>F219*E219</f>
        <v>0</v>
      </c>
    </row>
    <row r="220" spans="1:7" s="254" customFormat="1" ht="25.5">
      <c r="A220" s="446">
        <f t="shared" si="11"/>
        <v>17</v>
      </c>
      <c r="B220" s="254" t="s">
        <v>930</v>
      </c>
      <c r="D220" s="464" t="s">
        <v>23</v>
      </c>
      <c r="E220" s="465">
        <v>8</v>
      </c>
      <c r="G220" s="472">
        <f>F220*E220</f>
        <v>0</v>
      </c>
    </row>
    <row r="221" spans="1:7" s="254" customFormat="1">
      <c r="A221" s="446">
        <f t="shared" si="11"/>
        <v>18</v>
      </c>
      <c r="B221" s="254" t="s">
        <v>931</v>
      </c>
      <c r="D221" s="464"/>
      <c r="E221" s="472"/>
      <c r="G221" s="472"/>
    </row>
    <row r="222" spans="1:7" s="254" customFormat="1">
      <c r="A222" s="495" t="s">
        <v>906</v>
      </c>
      <c r="B222" s="254" t="s">
        <v>932</v>
      </c>
      <c r="D222" s="464" t="s">
        <v>23</v>
      </c>
      <c r="E222" s="465">
        <v>33</v>
      </c>
      <c r="G222" s="472">
        <f>F222*E222</f>
        <v>0</v>
      </c>
    </row>
    <row r="223" spans="1:7" s="254" customFormat="1">
      <c r="A223" s="495" t="s">
        <v>906</v>
      </c>
      <c r="B223" s="254" t="s">
        <v>933</v>
      </c>
      <c r="D223" s="464" t="s">
        <v>23</v>
      </c>
      <c r="E223" s="465">
        <v>33</v>
      </c>
      <c r="G223" s="472">
        <f>F223*E223</f>
        <v>0</v>
      </c>
    </row>
    <row r="224" spans="1:7" s="265" customFormat="1">
      <c r="A224" s="495" t="s">
        <v>906</v>
      </c>
      <c r="B224" s="254" t="s">
        <v>934</v>
      </c>
      <c r="C224" s="254"/>
      <c r="D224" s="464" t="s">
        <v>23</v>
      </c>
      <c r="E224" s="465">
        <v>22</v>
      </c>
      <c r="F224" s="254"/>
      <c r="G224" s="472">
        <f>F224*E224</f>
        <v>0</v>
      </c>
    </row>
    <row r="225" spans="1:7" s="265" customFormat="1">
      <c r="A225" s="496" t="s">
        <v>906</v>
      </c>
      <c r="B225" s="265" t="s">
        <v>935</v>
      </c>
      <c r="D225" s="257" t="s">
        <v>23</v>
      </c>
      <c r="E225" s="440">
        <v>22</v>
      </c>
      <c r="G225" s="472">
        <f>F225*E225</f>
        <v>0</v>
      </c>
    </row>
    <row r="226" spans="1:7" s="254" customFormat="1" ht="38.25">
      <c r="A226" s="446">
        <v>19</v>
      </c>
      <c r="B226" s="261" t="s">
        <v>845</v>
      </c>
      <c r="C226" s="463"/>
      <c r="D226" s="464" t="s">
        <v>23</v>
      </c>
      <c r="E226" s="465">
        <v>1</v>
      </c>
      <c r="F226" s="464"/>
      <c r="G226" s="472">
        <f t="shared" ref="G226:G227" si="12">+F226*E226</f>
        <v>0</v>
      </c>
    </row>
    <row r="227" spans="1:7" s="475" customFormat="1">
      <c r="A227" s="266">
        <v>20</v>
      </c>
      <c r="B227" s="173" t="s">
        <v>936</v>
      </c>
      <c r="C227" s="173"/>
      <c r="D227" s="497" t="s">
        <v>23</v>
      </c>
      <c r="E227" s="441">
        <v>30</v>
      </c>
      <c r="F227" s="257"/>
      <c r="G227" s="472">
        <f t="shared" si="12"/>
        <v>0</v>
      </c>
    </row>
    <row r="228" spans="1:7" s="254" customFormat="1">
      <c r="A228" s="498"/>
      <c r="B228" s="499"/>
      <c r="C228" s="499"/>
      <c r="D228" s="490"/>
      <c r="E228" s="500"/>
      <c r="F228" s="499"/>
      <c r="G228" s="470"/>
    </row>
    <row r="229" spans="1:7" s="254" customFormat="1">
      <c r="A229" s="446"/>
      <c r="B229" s="254" t="s">
        <v>5</v>
      </c>
      <c r="D229" s="464"/>
      <c r="E229" s="465"/>
      <c r="G229" s="472">
        <f>SUM(G181:G228)</f>
        <v>0</v>
      </c>
    </row>
    <row r="230" spans="1:7" s="254" customFormat="1">
      <c r="A230" s="446"/>
      <c r="D230" s="464"/>
      <c r="E230" s="465"/>
      <c r="G230" s="472"/>
    </row>
    <row r="231" spans="1:7" s="254" customFormat="1" ht="13.5" thickBot="1">
      <c r="A231" s="446"/>
      <c r="D231" s="464"/>
      <c r="E231" s="465"/>
      <c r="G231" s="472"/>
    </row>
    <row r="232" spans="1:7" s="254" customFormat="1" ht="26.25" thickBot="1">
      <c r="A232" s="247" t="s">
        <v>802</v>
      </c>
      <c r="B232" s="248" t="s">
        <v>666</v>
      </c>
      <c r="C232" s="248"/>
      <c r="D232" s="249" t="s">
        <v>405</v>
      </c>
      <c r="E232" s="439" t="s">
        <v>803</v>
      </c>
      <c r="F232" s="249" t="s">
        <v>804</v>
      </c>
      <c r="G232" s="444" t="s">
        <v>805</v>
      </c>
    </row>
    <row r="233" spans="1:7" s="254" customFormat="1">
      <c r="A233" s="446"/>
      <c r="B233" s="463" t="s">
        <v>937</v>
      </c>
      <c r="D233" s="464"/>
      <c r="E233" s="465"/>
      <c r="G233" s="472"/>
    </row>
    <row r="234" spans="1:7" s="254" customFormat="1" ht="231.75" customHeight="1">
      <c r="A234" s="446">
        <v>1</v>
      </c>
      <c r="B234" s="268" t="s">
        <v>938</v>
      </c>
      <c r="D234" s="464" t="s">
        <v>23</v>
      </c>
      <c r="E234" s="465">
        <v>6</v>
      </c>
      <c r="F234" s="494"/>
      <c r="G234" s="472">
        <f t="shared" ref="G234:G235" si="13">F234*E234</f>
        <v>0</v>
      </c>
    </row>
    <row r="235" spans="1:7" s="254" customFormat="1" ht="25.5">
      <c r="A235" s="446">
        <v>2</v>
      </c>
      <c r="B235" s="268" t="s">
        <v>939</v>
      </c>
      <c r="D235" s="464" t="s">
        <v>23</v>
      </c>
      <c r="E235" s="465">
        <v>4</v>
      </c>
      <c r="F235" s="494"/>
      <c r="G235" s="472">
        <f t="shared" si="13"/>
        <v>0</v>
      </c>
    </row>
    <row r="236" spans="1:7" s="254" customFormat="1" ht="25.5">
      <c r="A236" s="255">
        <v>3</v>
      </c>
      <c r="B236" s="265" t="s">
        <v>940</v>
      </c>
      <c r="C236" s="265"/>
      <c r="D236" s="257"/>
      <c r="E236" s="440"/>
      <c r="F236" s="494"/>
      <c r="G236" s="472"/>
    </row>
    <row r="237" spans="1:7" s="254" customFormat="1">
      <c r="A237" s="496" t="s">
        <v>906</v>
      </c>
      <c r="B237" s="265" t="s">
        <v>941</v>
      </c>
      <c r="C237" s="265"/>
      <c r="D237" s="257" t="s">
        <v>216</v>
      </c>
      <c r="E237" s="440">
        <v>2</v>
      </c>
      <c r="F237" s="494"/>
      <c r="G237" s="472">
        <f t="shared" ref="G237:G243" si="14">F237*E237</f>
        <v>0</v>
      </c>
    </row>
    <row r="238" spans="1:7" s="254" customFormat="1">
      <c r="A238" s="496" t="s">
        <v>906</v>
      </c>
      <c r="B238" s="265" t="s">
        <v>942</v>
      </c>
      <c r="C238" s="265"/>
      <c r="D238" s="257" t="s">
        <v>23</v>
      </c>
      <c r="E238" s="440">
        <v>2</v>
      </c>
      <c r="F238" s="494"/>
      <c r="G238" s="472">
        <f t="shared" si="14"/>
        <v>0</v>
      </c>
    </row>
    <row r="239" spans="1:7" s="254" customFormat="1">
      <c r="A239" s="496" t="s">
        <v>906</v>
      </c>
      <c r="B239" s="265" t="s">
        <v>943</v>
      </c>
      <c r="C239" s="265"/>
      <c r="D239" s="257" t="s">
        <v>23</v>
      </c>
      <c r="E239" s="440">
        <v>6</v>
      </c>
      <c r="F239" s="494"/>
      <c r="G239" s="472">
        <f t="shared" si="14"/>
        <v>0</v>
      </c>
    </row>
    <row r="240" spans="1:7" s="254" customFormat="1" ht="25.5">
      <c r="A240" s="496" t="s">
        <v>906</v>
      </c>
      <c r="B240" s="254" t="s">
        <v>944</v>
      </c>
      <c r="C240" s="265"/>
      <c r="D240" s="257" t="s">
        <v>23</v>
      </c>
      <c r="E240" s="440">
        <v>8</v>
      </c>
      <c r="F240" s="494"/>
      <c r="G240" s="472">
        <f t="shared" si="14"/>
        <v>0</v>
      </c>
    </row>
    <row r="241" spans="1:7" s="254" customFormat="1" ht="25.5">
      <c r="A241" s="496" t="s">
        <v>906</v>
      </c>
      <c r="B241" s="254" t="s">
        <v>945</v>
      </c>
      <c r="C241" s="265"/>
      <c r="D241" s="257" t="s">
        <v>23</v>
      </c>
      <c r="E241" s="440">
        <v>1</v>
      </c>
      <c r="F241" s="494"/>
      <c r="G241" s="472">
        <f t="shared" si="14"/>
        <v>0</v>
      </c>
    </row>
    <row r="242" spans="1:7" s="254" customFormat="1">
      <c r="A242" s="496" t="s">
        <v>906</v>
      </c>
      <c r="B242" s="254" t="s">
        <v>946</v>
      </c>
      <c r="C242" s="265"/>
      <c r="D242" s="257" t="s">
        <v>23</v>
      </c>
      <c r="E242" s="440">
        <v>8</v>
      </c>
      <c r="F242" s="494"/>
      <c r="G242" s="472">
        <f t="shared" si="14"/>
        <v>0</v>
      </c>
    </row>
    <row r="243" spans="1:7" s="254" customFormat="1" ht="38.25">
      <c r="A243" s="501" t="s">
        <v>906</v>
      </c>
      <c r="B243" s="269" t="s">
        <v>947</v>
      </c>
      <c r="C243" s="269"/>
      <c r="D243" s="274" t="s">
        <v>23</v>
      </c>
      <c r="E243" s="469">
        <v>1</v>
      </c>
      <c r="F243" s="502"/>
      <c r="G243" s="470">
        <f t="shared" si="14"/>
        <v>0</v>
      </c>
    </row>
    <row r="244" spans="1:7" s="254" customFormat="1">
      <c r="A244" s="446"/>
      <c r="B244" s="254" t="s">
        <v>5</v>
      </c>
      <c r="D244" s="464"/>
      <c r="E244" s="465"/>
      <c r="G244" s="472">
        <f>SUM(G234:G243)</f>
        <v>0</v>
      </c>
    </row>
    <row r="245" spans="1:7" s="254" customFormat="1">
      <c r="A245" s="446"/>
      <c r="D245" s="464"/>
      <c r="E245" s="465"/>
      <c r="G245" s="472"/>
    </row>
    <row r="246" spans="1:7" s="254" customFormat="1">
      <c r="A246" s="471"/>
      <c r="B246" s="463" t="str">
        <f>B152</f>
        <v>D. KONTEJNERSKI OBJEKT VARNOST IN CARINA</v>
      </c>
      <c r="C246" s="463"/>
      <c r="D246" s="464"/>
      <c r="E246" s="465"/>
      <c r="F246" s="464"/>
      <c r="G246" s="472"/>
    </row>
    <row r="247" spans="1:7" s="254" customFormat="1">
      <c r="A247" s="471"/>
      <c r="B247" s="463" t="str">
        <f>B154</f>
        <v>I. Elektro inštalacije</v>
      </c>
      <c r="C247" s="463"/>
      <c r="D247" s="464"/>
      <c r="E247" s="465"/>
      <c r="F247" s="464"/>
      <c r="G247" s="472">
        <f>G229</f>
        <v>0</v>
      </c>
    </row>
    <row r="248" spans="1:7" s="254" customFormat="1">
      <c r="A248" s="483"/>
      <c r="B248" s="482" t="str">
        <f>B233</f>
        <v>II. Strojne inštalacije</v>
      </c>
      <c r="C248" s="482"/>
      <c r="D248" s="274"/>
      <c r="E248" s="469"/>
      <c r="F248" s="274"/>
      <c r="G248" s="470">
        <f>G244</f>
        <v>0</v>
      </c>
    </row>
    <row r="249" spans="1:7" s="254" customFormat="1">
      <c r="A249" s="471"/>
      <c r="B249" s="463" t="s">
        <v>5</v>
      </c>
      <c r="C249" s="463"/>
      <c r="D249" s="464"/>
      <c r="E249" s="465"/>
      <c r="F249" s="464"/>
      <c r="G249" s="472">
        <f>SUM(G247:G248)</f>
        <v>0</v>
      </c>
    </row>
    <row r="250" spans="1:7" s="254" customFormat="1">
      <c r="A250" s="446"/>
      <c r="D250" s="464"/>
      <c r="E250" s="465"/>
      <c r="G250" s="472"/>
    </row>
    <row r="251" spans="1:7" s="254" customFormat="1">
      <c r="A251" s="446"/>
      <c r="D251" s="464"/>
      <c r="E251" s="465"/>
      <c r="G251" s="472"/>
    </row>
    <row r="252" spans="1:7" s="254" customFormat="1">
      <c r="A252" s="446"/>
      <c r="D252" s="464"/>
      <c r="E252" s="465"/>
      <c r="G252" s="472"/>
    </row>
    <row r="253" spans="1:7" s="254" customFormat="1">
      <c r="A253" s="446"/>
      <c r="D253" s="464"/>
      <c r="E253" s="465"/>
      <c r="G253" s="472"/>
    </row>
    <row r="254" spans="1:7" s="254" customFormat="1">
      <c r="A254" s="446"/>
      <c r="D254" s="464"/>
      <c r="E254" s="465"/>
      <c r="G254" s="472"/>
    </row>
    <row r="255" spans="1:7" s="254" customFormat="1">
      <c r="A255" s="446"/>
      <c r="D255" s="464"/>
      <c r="E255" s="465"/>
      <c r="G255" s="472"/>
    </row>
    <row r="256" spans="1:7" s="254" customFormat="1">
      <c r="A256" s="446"/>
      <c r="D256" s="464"/>
      <c r="E256" s="465"/>
      <c r="G256" s="472"/>
    </row>
    <row r="257" spans="1:7" s="254" customFormat="1">
      <c r="A257" s="446"/>
      <c r="D257" s="464"/>
      <c r="E257" s="465"/>
      <c r="G257" s="472"/>
    </row>
    <row r="258" spans="1:7" s="254" customFormat="1">
      <c r="A258" s="446"/>
      <c r="D258" s="464"/>
      <c r="E258" s="465"/>
      <c r="G258" s="472"/>
    </row>
    <row r="259" spans="1:7" s="254" customFormat="1">
      <c r="A259" s="446"/>
      <c r="D259" s="464"/>
      <c r="E259" s="465"/>
      <c r="G259" s="472"/>
    </row>
    <row r="260" spans="1:7" s="254" customFormat="1">
      <c r="A260" s="446"/>
      <c r="D260" s="464"/>
      <c r="E260" s="465"/>
      <c r="G260" s="472"/>
    </row>
    <row r="261" spans="1:7" s="254" customFormat="1">
      <c r="A261" s="446"/>
      <c r="D261" s="464"/>
      <c r="E261" s="465"/>
      <c r="G261" s="472"/>
    </row>
    <row r="262" spans="1:7" s="254" customFormat="1">
      <c r="A262" s="446"/>
      <c r="D262" s="464"/>
      <c r="E262" s="465"/>
      <c r="G262" s="472"/>
    </row>
    <row r="263" spans="1:7" s="254" customFormat="1">
      <c r="A263" s="446"/>
      <c r="D263" s="464"/>
      <c r="E263" s="465"/>
      <c r="G263" s="472"/>
    </row>
    <row r="264" spans="1:7" s="254" customFormat="1">
      <c r="A264" s="446"/>
      <c r="D264" s="464"/>
      <c r="E264" s="465"/>
      <c r="G264" s="472"/>
    </row>
    <row r="265" spans="1:7" s="254" customFormat="1">
      <c r="A265" s="446"/>
      <c r="D265" s="464"/>
      <c r="E265" s="465"/>
      <c r="G265" s="472"/>
    </row>
    <row r="266" spans="1:7" s="254" customFormat="1">
      <c r="A266" s="446"/>
      <c r="D266" s="464"/>
      <c r="E266" s="465"/>
      <c r="G266" s="472"/>
    </row>
    <row r="267" spans="1:7" s="254" customFormat="1">
      <c r="A267" s="446"/>
      <c r="D267" s="464"/>
      <c r="E267" s="465"/>
      <c r="G267" s="472"/>
    </row>
    <row r="268" spans="1:7" s="254" customFormat="1">
      <c r="A268" s="446"/>
      <c r="D268" s="464"/>
      <c r="E268" s="465"/>
      <c r="G268" s="472"/>
    </row>
    <row r="269" spans="1:7" s="254" customFormat="1">
      <c r="A269" s="446"/>
      <c r="D269" s="464"/>
      <c r="E269" s="465"/>
      <c r="G269" s="472"/>
    </row>
    <row r="270" spans="1:7" s="254" customFormat="1">
      <c r="A270" s="446"/>
      <c r="D270" s="464"/>
      <c r="E270" s="465"/>
      <c r="G270" s="472"/>
    </row>
    <row r="271" spans="1:7" s="254" customFormat="1">
      <c r="A271" s="446"/>
      <c r="D271" s="464"/>
      <c r="E271" s="465"/>
      <c r="G271" s="472"/>
    </row>
    <row r="272" spans="1:7" s="254" customFormat="1">
      <c r="A272" s="446"/>
      <c r="D272" s="464"/>
      <c r="E272" s="465"/>
      <c r="G272" s="472"/>
    </row>
    <row r="273" spans="1:7" s="254" customFormat="1">
      <c r="A273" s="446"/>
      <c r="D273" s="464"/>
      <c r="E273" s="465"/>
      <c r="G273" s="472"/>
    </row>
    <row r="274" spans="1:7" s="254" customFormat="1">
      <c r="A274" s="446"/>
      <c r="D274" s="464"/>
      <c r="E274" s="465"/>
      <c r="G274" s="472"/>
    </row>
    <row r="275" spans="1:7" s="254" customFormat="1">
      <c r="A275" s="446"/>
      <c r="D275" s="464"/>
      <c r="E275" s="465"/>
      <c r="G275" s="472"/>
    </row>
    <row r="276" spans="1:7" s="254" customFormat="1">
      <c r="A276" s="446"/>
      <c r="D276" s="464"/>
      <c r="E276" s="465"/>
      <c r="G276" s="472"/>
    </row>
    <row r="277" spans="1:7" s="254" customFormat="1">
      <c r="A277" s="446"/>
      <c r="D277" s="464"/>
      <c r="E277" s="465"/>
      <c r="G277" s="472"/>
    </row>
    <row r="278" spans="1:7" s="254" customFormat="1">
      <c r="A278" s="446"/>
      <c r="D278" s="464"/>
      <c r="E278" s="465"/>
      <c r="G278" s="472"/>
    </row>
    <row r="279" spans="1:7" s="254" customFormat="1">
      <c r="A279" s="446"/>
      <c r="D279" s="464"/>
      <c r="E279" s="465"/>
      <c r="G279" s="472"/>
    </row>
    <row r="280" spans="1:7" s="254" customFormat="1">
      <c r="A280" s="446"/>
      <c r="D280" s="464"/>
      <c r="E280" s="465"/>
      <c r="G280" s="472"/>
    </row>
    <row r="281" spans="1:7" s="254" customFormat="1">
      <c r="A281" s="446"/>
      <c r="D281" s="464"/>
      <c r="E281" s="465"/>
      <c r="G281" s="472"/>
    </row>
    <row r="282" spans="1:7" s="254" customFormat="1">
      <c r="A282" s="446"/>
      <c r="D282" s="464"/>
      <c r="E282" s="465"/>
      <c r="G282" s="472"/>
    </row>
    <row r="283" spans="1:7" s="254" customFormat="1">
      <c r="A283" s="446"/>
      <c r="D283" s="464"/>
      <c r="E283" s="465"/>
      <c r="G283" s="472"/>
    </row>
    <row r="284" spans="1:7" s="254" customFormat="1">
      <c r="A284" s="446"/>
      <c r="D284" s="464"/>
      <c r="E284" s="465"/>
      <c r="G284" s="472"/>
    </row>
    <row r="285" spans="1:7" s="254" customFormat="1">
      <c r="A285" s="446"/>
      <c r="D285" s="464"/>
      <c r="E285" s="465"/>
      <c r="G285" s="472"/>
    </row>
    <row r="286" spans="1:7" s="254" customFormat="1">
      <c r="A286" s="446"/>
      <c r="D286" s="464"/>
      <c r="E286" s="465"/>
      <c r="G286" s="472"/>
    </row>
    <row r="287" spans="1:7" s="254" customFormat="1">
      <c r="A287" s="446"/>
      <c r="D287" s="464"/>
      <c r="E287" s="465"/>
      <c r="G287" s="472"/>
    </row>
    <row r="288" spans="1:7" s="254" customFormat="1">
      <c r="A288" s="446"/>
      <c r="D288" s="464"/>
      <c r="E288" s="465"/>
      <c r="G288" s="472"/>
    </row>
    <row r="289" spans="1:7" s="254" customFormat="1">
      <c r="A289" s="446"/>
      <c r="D289" s="464"/>
      <c r="E289" s="465"/>
      <c r="G289" s="472"/>
    </row>
    <row r="290" spans="1:7" s="254" customFormat="1">
      <c r="A290" s="446"/>
      <c r="D290" s="464"/>
      <c r="E290" s="465"/>
      <c r="G290" s="472"/>
    </row>
    <row r="291" spans="1:7" s="254" customFormat="1">
      <c r="A291" s="446"/>
      <c r="D291" s="464"/>
      <c r="E291" s="465"/>
      <c r="G291" s="472"/>
    </row>
    <row r="292" spans="1:7" s="254" customFormat="1">
      <c r="A292" s="446"/>
      <c r="D292" s="464"/>
      <c r="E292" s="465"/>
      <c r="G292" s="472"/>
    </row>
    <row r="293" spans="1:7" s="254" customFormat="1">
      <c r="A293" s="446"/>
      <c r="D293" s="464"/>
      <c r="E293" s="465"/>
      <c r="G293" s="472"/>
    </row>
    <row r="294" spans="1:7" s="254" customFormat="1">
      <c r="A294" s="446"/>
      <c r="D294" s="464"/>
      <c r="E294" s="465"/>
      <c r="G294" s="472"/>
    </row>
    <row r="295" spans="1:7" s="254" customFormat="1">
      <c r="A295" s="446"/>
      <c r="D295" s="464"/>
      <c r="E295" s="465"/>
      <c r="G295" s="472"/>
    </row>
    <row r="296" spans="1:7" s="254" customFormat="1">
      <c r="A296" s="446"/>
      <c r="D296" s="464"/>
      <c r="E296" s="465"/>
      <c r="G296" s="472"/>
    </row>
    <row r="297" spans="1:7" s="254" customFormat="1">
      <c r="A297" s="446"/>
      <c r="D297" s="464"/>
      <c r="E297" s="465"/>
      <c r="G297" s="472"/>
    </row>
    <row r="298" spans="1:7" s="254" customFormat="1">
      <c r="A298" s="446"/>
      <c r="D298" s="464"/>
      <c r="E298" s="465"/>
      <c r="G298" s="472"/>
    </row>
    <row r="299" spans="1:7" s="254" customFormat="1">
      <c r="A299" s="446"/>
      <c r="D299" s="464"/>
      <c r="E299" s="465"/>
      <c r="G299" s="472"/>
    </row>
    <row r="300" spans="1:7" s="254" customFormat="1">
      <c r="A300" s="446"/>
      <c r="D300" s="464"/>
      <c r="E300" s="465"/>
      <c r="G300" s="472"/>
    </row>
    <row r="301" spans="1:7" s="254" customFormat="1">
      <c r="A301" s="446"/>
      <c r="D301" s="464"/>
      <c r="E301" s="465"/>
      <c r="G301" s="472"/>
    </row>
    <row r="302" spans="1:7" s="254" customFormat="1" ht="13.5" thickBot="1">
      <c r="A302" s="446"/>
      <c r="D302" s="464"/>
      <c r="E302" s="465"/>
      <c r="G302" s="472"/>
    </row>
    <row r="303" spans="1:7" s="254" customFormat="1" ht="26.25" thickBot="1">
      <c r="A303" s="247" t="s">
        <v>802</v>
      </c>
      <c r="B303" s="248" t="s">
        <v>666</v>
      </c>
      <c r="C303" s="248"/>
      <c r="D303" s="249" t="s">
        <v>405</v>
      </c>
      <c r="E303" s="439" t="s">
        <v>803</v>
      </c>
      <c r="F303" s="249" t="s">
        <v>804</v>
      </c>
      <c r="G303" s="444" t="s">
        <v>805</v>
      </c>
    </row>
    <row r="304" spans="1:7" s="254" customFormat="1" ht="15.75">
      <c r="A304" s="446"/>
      <c r="B304" s="459" t="s">
        <v>948</v>
      </c>
      <c r="D304" s="464"/>
      <c r="E304" s="465"/>
      <c r="G304" s="472"/>
    </row>
    <row r="305" spans="1:7" s="254" customFormat="1">
      <c r="A305" s="446"/>
      <c r="D305" s="464"/>
      <c r="E305" s="465"/>
      <c r="G305" s="472"/>
    </row>
    <row r="306" spans="1:7" s="254" customFormat="1">
      <c r="A306" s="446"/>
      <c r="B306" s="463" t="s">
        <v>900</v>
      </c>
      <c r="D306" s="464"/>
      <c r="E306" s="465"/>
      <c r="G306" s="472"/>
    </row>
    <row r="307" spans="1:7" s="254" customFormat="1" ht="25.5">
      <c r="A307" s="446">
        <v>1</v>
      </c>
      <c r="B307" s="254" t="s">
        <v>949</v>
      </c>
      <c r="D307" s="464"/>
      <c r="E307" s="465"/>
      <c r="G307" s="472"/>
    </row>
    <row r="308" spans="1:7" s="254" customFormat="1">
      <c r="A308" s="491" t="s">
        <v>906</v>
      </c>
      <c r="B308" s="254" t="s">
        <v>950</v>
      </c>
      <c r="D308" s="464" t="s">
        <v>23</v>
      </c>
      <c r="E308" s="465">
        <v>1</v>
      </c>
      <c r="G308" s="472"/>
    </row>
    <row r="309" spans="1:7" s="254" customFormat="1">
      <c r="A309" s="491" t="s">
        <v>906</v>
      </c>
      <c r="B309" s="254" t="s">
        <v>951</v>
      </c>
      <c r="D309" s="464" t="s">
        <v>23</v>
      </c>
      <c r="E309" s="465">
        <v>1</v>
      </c>
      <c r="G309" s="472"/>
    </row>
    <row r="310" spans="1:7" s="254" customFormat="1">
      <c r="A310" s="491" t="s">
        <v>906</v>
      </c>
      <c r="B310" s="254" t="s">
        <v>952</v>
      </c>
      <c r="D310" s="464" t="s">
        <v>23</v>
      </c>
      <c r="E310" s="465">
        <v>4</v>
      </c>
      <c r="G310" s="472"/>
    </row>
    <row r="311" spans="1:7" s="254" customFormat="1">
      <c r="A311" s="468"/>
      <c r="B311" s="269" t="s">
        <v>953</v>
      </c>
      <c r="C311" s="269"/>
      <c r="D311" s="274"/>
      <c r="E311" s="469"/>
      <c r="F311" s="269"/>
      <c r="G311" s="470"/>
    </row>
    <row r="312" spans="1:7" s="254" customFormat="1">
      <c r="A312" s="446"/>
      <c r="D312" s="464" t="s">
        <v>83</v>
      </c>
      <c r="E312" s="465">
        <v>8</v>
      </c>
      <c r="G312" s="472">
        <f>F312*E312</f>
        <v>0</v>
      </c>
    </row>
    <row r="313" spans="1:7" s="254" customFormat="1">
      <c r="A313" s="495">
        <v>2</v>
      </c>
      <c r="B313" s="254" t="s">
        <v>954</v>
      </c>
      <c r="D313" s="464"/>
      <c r="E313" s="465"/>
      <c r="G313" s="472"/>
    </row>
    <row r="314" spans="1:7" s="254" customFormat="1">
      <c r="A314" s="495" t="s">
        <v>906</v>
      </c>
      <c r="B314" s="254" t="s">
        <v>955</v>
      </c>
      <c r="D314" s="464" t="s">
        <v>23</v>
      </c>
      <c r="E314" s="465">
        <v>1</v>
      </c>
      <c r="G314" s="472"/>
    </row>
    <row r="315" spans="1:7" s="254" customFormat="1">
      <c r="A315" s="495" t="s">
        <v>906</v>
      </c>
      <c r="B315" s="254" t="s">
        <v>956</v>
      </c>
      <c r="D315" s="464" t="s">
        <v>216</v>
      </c>
      <c r="E315" s="465">
        <v>5</v>
      </c>
      <c r="G315" s="472"/>
    </row>
    <row r="316" spans="1:7" s="254" customFormat="1">
      <c r="A316" s="495" t="s">
        <v>906</v>
      </c>
      <c r="B316" s="254" t="s">
        <v>957</v>
      </c>
      <c r="D316" s="464" t="s">
        <v>23</v>
      </c>
      <c r="E316" s="465">
        <v>1</v>
      </c>
      <c r="G316" s="472"/>
    </row>
    <row r="317" spans="1:7" s="254" customFormat="1">
      <c r="A317" s="501"/>
      <c r="B317" s="269" t="s">
        <v>953</v>
      </c>
      <c r="C317" s="269"/>
      <c r="D317" s="274"/>
      <c r="E317" s="469"/>
      <c r="F317" s="269"/>
      <c r="G317" s="470"/>
    </row>
    <row r="318" spans="1:7" s="254" customFormat="1">
      <c r="A318" s="495"/>
      <c r="D318" s="464" t="s">
        <v>83</v>
      </c>
      <c r="E318" s="465">
        <v>8</v>
      </c>
      <c r="G318" s="472">
        <f>F318*E318</f>
        <v>0</v>
      </c>
    </row>
    <row r="319" spans="1:7" s="254" customFormat="1" ht="38.25">
      <c r="A319" s="446">
        <v>3</v>
      </c>
      <c r="B319" s="254" t="s">
        <v>929</v>
      </c>
      <c r="D319" s="464" t="s">
        <v>216</v>
      </c>
      <c r="E319" s="465">
        <v>4</v>
      </c>
      <c r="G319" s="472">
        <f>F319*E319</f>
        <v>0</v>
      </c>
    </row>
    <row r="320" spans="1:7" s="254" customFormat="1" ht="38.25">
      <c r="A320" s="446">
        <v>4</v>
      </c>
      <c r="B320" s="261" t="s">
        <v>845</v>
      </c>
      <c r="C320" s="463"/>
      <c r="D320" s="464" t="s">
        <v>23</v>
      </c>
      <c r="E320" s="465">
        <v>1</v>
      </c>
      <c r="F320" s="464"/>
      <c r="G320" s="472">
        <f t="shared" ref="G320" si="15">+F320*E320</f>
        <v>0</v>
      </c>
    </row>
    <row r="321" spans="1:7" s="254" customFormat="1">
      <c r="D321" s="464"/>
      <c r="E321" s="472"/>
      <c r="G321" s="472"/>
    </row>
    <row r="322" spans="1:7" s="254" customFormat="1">
      <c r="A322" s="446">
        <v>5</v>
      </c>
      <c r="B322" s="254" t="s">
        <v>931</v>
      </c>
      <c r="D322" s="464"/>
      <c r="E322" s="472"/>
      <c r="G322" s="472"/>
    </row>
    <row r="323" spans="1:7" s="254" customFormat="1">
      <c r="A323" s="495" t="s">
        <v>906</v>
      </c>
      <c r="B323" s="254" t="s">
        <v>932</v>
      </c>
      <c r="D323" s="464" t="s">
        <v>23</v>
      </c>
      <c r="E323" s="465">
        <v>3</v>
      </c>
      <c r="G323" s="472"/>
    </row>
    <row r="324" spans="1:7" s="254" customFormat="1">
      <c r="A324" s="495" t="s">
        <v>906</v>
      </c>
      <c r="B324" s="254" t="s">
        <v>933</v>
      </c>
      <c r="D324" s="464" t="s">
        <v>23</v>
      </c>
      <c r="E324" s="465">
        <v>3</v>
      </c>
      <c r="G324" s="472"/>
    </row>
    <row r="325" spans="1:7" s="265" customFormat="1">
      <c r="A325" s="495" t="s">
        <v>906</v>
      </c>
      <c r="B325" s="254" t="s">
        <v>934</v>
      </c>
      <c r="C325" s="254"/>
      <c r="D325" s="464" t="s">
        <v>23</v>
      </c>
      <c r="E325" s="465">
        <v>1</v>
      </c>
      <c r="F325" s="254"/>
      <c r="G325" s="472"/>
    </row>
    <row r="326" spans="1:7" s="254" customFormat="1">
      <c r="A326" s="501" t="s">
        <v>906</v>
      </c>
      <c r="B326" s="269" t="s">
        <v>935</v>
      </c>
      <c r="C326" s="269"/>
      <c r="D326" s="274" t="s">
        <v>23</v>
      </c>
      <c r="E326" s="469">
        <v>1</v>
      </c>
      <c r="F326" s="269"/>
      <c r="G326" s="470"/>
    </row>
    <row r="327" spans="1:7" s="254" customFormat="1">
      <c r="A327" s="495"/>
      <c r="B327" s="254" t="s">
        <v>5</v>
      </c>
      <c r="D327" s="464" t="s">
        <v>83</v>
      </c>
      <c r="E327" s="465">
        <v>10</v>
      </c>
      <c r="G327" s="472">
        <f>SUM(F327*E327)</f>
        <v>0</v>
      </c>
    </row>
    <row r="328" spans="1:7" s="254" customFormat="1">
      <c r="A328" s="495"/>
      <c r="D328" s="464"/>
      <c r="E328" s="465"/>
      <c r="G328" s="472"/>
    </row>
    <row r="329" spans="1:7" s="254" customFormat="1">
      <c r="A329" s="446"/>
      <c r="D329" s="464"/>
      <c r="E329" s="465"/>
      <c r="G329" s="472"/>
    </row>
    <row r="330" spans="1:7" s="254" customFormat="1">
      <c r="A330" s="446"/>
      <c r="D330" s="464"/>
      <c r="E330" s="465"/>
      <c r="G330" s="472"/>
    </row>
    <row r="331" spans="1:7" s="254" customFormat="1">
      <c r="A331" s="446"/>
      <c r="B331" s="463" t="s">
        <v>937</v>
      </c>
      <c r="D331" s="464"/>
      <c r="E331" s="465"/>
      <c r="G331" s="472"/>
    </row>
    <row r="332" spans="1:7" s="254" customFormat="1" ht="25.5">
      <c r="A332" s="446">
        <v>1</v>
      </c>
      <c r="B332" s="254" t="s">
        <v>958</v>
      </c>
      <c r="D332" s="464" t="s">
        <v>23</v>
      </c>
      <c r="E332" s="465">
        <v>8</v>
      </c>
      <c r="F332" s="494"/>
      <c r="G332" s="472"/>
    </row>
    <row r="333" spans="1:7" s="254" customFormat="1" ht="38.25">
      <c r="A333" s="446">
        <v>2</v>
      </c>
      <c r="B333" s="254" t="s">
        <v>959</v>
      </c>
      <c r="D333" s="464" t="s">
        <v>23</v>
      </c>
      <c r="E333" s="465">
        <v>8</v>
      </c>
      <c r="F333" s="494"/>
      <c r="G333" s="472"/>
    </row>
    <row r="334" spans="1:7" s="254" customFormat="1" ht="25.5">
      <c r="A334" s="446">
        <v>3</v>
      </c>
      <c r="B334" s="254" t="s">
        <v>960</v>
      </c>
      <c r="D334" s="464"/>
      <c r="E334" s="465"/>
      <c r="F334" s="494"/>
      <c r="G334" s="472"/>
    </row>
    <row r="335" spans="1:7" s="254" customFormat="1" ht="38.25">
      <c r="A335" s="495" t="s">
        <v>906</v>
      </c>
      <c r="B335" s="254" t="s">
        <v>961</v>
      </c>
      <c r="D335" s="464" t="s">
        <v>216</v>
      </c>
      <c r="E335" s="465">
        <v>60</v>
      </c>
      <c r="G335" s="472"/>
    </row>
    <row r="336" spans="1:7" s="254" customFormat="1" ht="89.25">
      <c r="A336" s="495" t="s">
        <v>906</v>
      </c>
      <c r="B336" s="254" t="s">
        <v>962</v>
      </c>
      <c r="D336" s="464" t="s">
        <v>23</v>
      </c>
      <c r="E336" s="465">
        <v>2</v>
      </c>
      <c r="G336" s="472"/>
    </row>
    <row r="337" spans="1:7" s="254" customFormat="1">
      <c r="A337" s="495" t="s">
        <v>906</v>
      </c>
      <c r="B337" s="254" t="s">
        <v>963</v>
      </c>
      <c r="D337" s="464" t="s">
        <v>23</v>
      </c>
      <c r="E337" s="465">
        <v>2</v>
      </c>
      <c r="G337" s="472"/>
    </row>
    <row r="338" spans="1:7" s="254" customFormat="1">
      <c r="A338" s="495" t="s">
        <v>906</v>
      </c>
      <c r="B338" s="254" t="s">
        <v>964</v>
      </c>
      <c r="D338" s="464" t="s">
        <v>23</v>
      </c>
      <c r="E338" s="465">
        <v>2</v>
      </c>
      <c r="G338" s="472"/>
    </row>
    <row r="339" spans="1:7" s="254" customFormat="1" ht="25.5">
      <c r="A339" s="495" t="s">
        <v>906</v>
      </c>
      <c r="B339" s="254" t="s">
        <v>965</v>
      </c>
      <c r="D339" s="464" t="s">
        <v>23</v>
      </c>
      <c r="E339" s="465">
        <v>2</v>
      </c>
      <c r="G339" s="472"/>
    </row>
    <row r="340" spans="1:7" s="254" customFormat="1" ht="38.25">
      <c r="A340" s="495" t="s">
        <v>906</v>
      </c>
      <c r="B340" s="254" t="s">
        <v>966</v>
      </c>
      <c r="D340" s="464" t="s">
        <v>23</v>
      </c>
      <c r="E340" s="465">
        <v>2</v>
      </c>
      <c r="G340" s="472"/>
    </row>
    <row r="341" spans="1:7" s="254" customFormat="1" ht="25.5">
      <c r="A341" s="495" t="s">
        <v>906</v>
      </c>
      <c r="B341" s="254" t="s">
        <v>967</v>
      </c>
      <c r="D341" s="464" t="s">
        <v>23</v>
      </c>
      <c r="E341" s="465">
        <v>4</v>
      </c>
      <c r="G341" s="472"/>
    </row>
    <row r="342" spans="1:7" s="254" customFormat="1">
      <c r="A342" s="495" t="s">
        <v>906</v>
      </c>
      <c r="B342" s="254" t="s">
        <v>968</v>
      </c>
      <c r="D342" s="464" t="s">
        <v>23</v>
      </c>
      <c r="E342" s="465">
        <v>4</v>
      </c>
      <c r="G342" s="472"/>
    </row>
    <row r="343" spans="1:7" s="254" customFormat="1">
      <c r="A343" s="495" t="s">
        <v>906</v>
      </c>
      <c r="B343" s="254" t="s">
        <v>969</v>
      </c>
      <c r="D343" s="464" t="s">
        <v>23</v>
      </c>
      <c r="E343" s="465">
        <v>8</v>
      </c>
      <c r="G343" s="472"/>
    </row>
    <row r="344" spans="1:7" s="254" customFormat="1">
      <c r="A344" s="495" t="s">
        <v>906</v>
      </c>
      <c r="B344" s="254" t="s">
        <v>970</v>
      </c>
      <c r="D344" s="464" t="s">
        <v>23</v>
      </c>
      <c r="E344" s="465">
        <v>8</v>
      </c>
      <c r="G344" s="472"/>
    </row>
    <row r="345" spans="1:7" s="254" customFormat="1" ht="25.5">
      <c r="A345" s="501" t="s">
        <v>906</v>
      </c>
      <c r="B345" s="269" t="s">
        <v>971</v>
      </c>
      <c r="C345" s="269"/>
      <c r="D345" s="274" t="s">
        <v>23</v>
      </c>
      <c r="E345" s="469">
        <v>8</v>
      </c>
      <c r="F345" s="269"/>
      <c r="G345" s="470"/>
    </row>
    <row r="346" spans="1:7" s="254" customFormat="1">
      <c r="A346" s="446"/>
      <c r="B346" s="254" t="s">
        <v>5</v>
      </c>
      <c r="D346" s="464" t="s">
        <v>83</v>
      </c>
      <c r="E346" s="465">
        <v>1</v>
      </c>
      <c r="G346" s="472">
        <f>F346*E346</f>
        <v>0</v>
      </c>
    </row>
    <row r="347" spans="1:7" s="254" customFormat="1">
      <c r="A347" s="446"/>
      <c r="D347" s="464"/>
      <c r="E347" s="465"/>
      <c r="G347" s="472"/>
    </row>
    <row r="348" spans="1:7" s="254" customFormat="1">
      <c r="A348" s="446"/>
      <c r="D348" s="464"/>
      <c r="E348" s="465"/>
      <c r="G348" s="472"/>
    </row>
    <row r="349" spans="1:7" s="254" customFormat="1">
      <c r="A349" s="446"/>
      <c r="D349" s="464"/>
      <c r="E349" s="465"/>
      <c r="G349" s="472"/>
    </row>
    <row r="350" spans="1:7" s="254" customFormat="1">
      <c r="A350" s="471"/>
      <c r="B350" s="463" t="str">
        <f>B304</f>
        <v>E. KABINA VARNOST IN CARINA</v>
      </c>
      <c r="C350" s="463"/>
      <c r="D350" s="464"/>
      <c r="E350" s="465"/>
      <c r="F350" s="464"/>
      <c r="G350" s="472"/>
    </row>
    <row r="351" spans="1:7" s="254" customFormat="1">
      <c r="A351" s="471"/>
      <c r="B351" s="463" t="str">
        <f>B306</f>
        <v>I. Elektro inštalacije</v>
      </c>
      <c r="C351" s="463"/>
      <c r="D351" s="464"/>
      <c r="E351" s="465"/>
      <c r="F351" s="464"/>
      <c r="G351" s="472">
        <f>SUM(G312:G327)</f>
        <v>0</v>
      </c>
    </row>
    <row r="352" spans="1:7" s="254" customFormat="1">
      <c r="A352" s="483"/>
      <c r="B352" s="482" t="str">
        <f>B331</f>
        <v>II. Strojne inštalacije</v>
      </c>
      <c r="C352" s="482"/>
      <c r="D352" s="274"/>
      <c r="E352" s="469"/>
      <c r="F352" s="274"/>
      <c r="G352" s="470">
        <f>SUM(G332:G346)</f>
        <v>0</v>
      </c>
    </row>
    <row r="353" spans="1:7" s="254" customFormat="1">
      <c r="A353" s="471"/>
      <c r="B353" s="463" t="s">
        <v>5</v>
      </c>
      <c r="C353" s="463"/>
      <c r="D353" s="464"/>
      <c r="E353" s="465"/>
      <c r="F353" s="464"/>
      <c r="G353" s="472">
        <f>SUM(G351:G352)</f>
        <v>0</v>
      </c>
    </row>
    <row r="354" spans="1:7" s="254" customFormat="1">
      <c r="A354" s="446"/>
      <c r="D354" s="464"/>
      <c r="E354" s="465"/>
      <c r="G354" s="472"/>
    </row>
    <row r="355" spans="1:7" s="254" customFormat="1">
      <c r="A355" s="446"/>
      <c r="D355" s="464"/>
      <c r="E355" s="465"/>
      <c r="G355" s="472"/>
    </row>
    <row r="356" spans="1:7" s="254" customFormat="1">
      <c r="A356" s="446"/>
      <c r="D356" s="464"/>
      <c r="E356" s="465"/>
      <c r="G356" s="472"/>
    </row>
    <row r="357" spans="1:7" s="254" customFormat="1">
      <c r="A357" s="446"/>
      <c r="D357" s="464"/>
      <c r="E357" s="465"/>
      <c r="G357" s="472"/>
    </row>
    <row r="358" spans="1:7" s="254" customFormat="1">
      <c r="A358" s="446"/>
      <c r="D358" s="464"/>
      <c r="E358" s="465"/>
      <c r="G358" s="472"/>
    </row>
    <row r="359" spans="1:7" s="254" customFormat="1">
      <c r="A359" s="446"/>
      <c r="D359" s="464"/>
      <c r="E359" s="465"/>
      <c r="G359" s="472"/>
    </row>
    <row r="360" spans="1:7" s="254" customFormat="1">
      <c r="A360" s="446"/>
      <c r="D360" s="464"/>
      <c r="E360" s="465"/>
      <c r="G360" s="472"/>
    </row>
    <row r="361" spans="1:7" s="254" customFormat="1">
      <c r="A361" s="446"/>
      <c r="D361" s="464"/>
      <c r="E361" s="465"/>
      <c r="G361" s="472"/>
    </row>
    <row r="362" spans="1:7" s="254" customFormat="1">
      <c r="A362" s="446"/>
      <c r="D362" s="464"/>
      <c r="E362" s="465"/>
      <c r="G362" s="472"/>
    </row>
    <row r="363" spans="1:7" s="254" customFormat="1">
      <c r="A363" s="446"/>
      <c r="D363" s="464"/>
      <c r="E363" s="465"/>
      <c r="G363" s="472"/>
    </row>
    <row r="364" spans="1:7" s="254" customFormat="1" ht="13.5" thickBot="1">
      <c r="A364" s="446"/>
      <c r="D364" s="464"/>
      <c r="E364" s="465"/>
      <c r="G364" s="472"/>
    </row>
    <row r="365" spans="1:7" s="254" customFormat="1" ht="26.25" thickBot="1">
      <c r="A365" s="247" t="s">
        <v>802</v>
      </c>
      <c r="B365" s="248" t="s">
        <v>666</v>
      </c>
      <c r="C365" s="248"/>
      <c r="D365" s="249" t="s">
        <v>405</v>
      </c>
      <c r="E365" s="439" t="s">
        <v>803</v>
      </c>
      <c r="F365" s="249" t="s">
        <v>804</v>
      </c>
      <c r="G365" s="444" t="s">
        <v>805</v>
      </c>
    </row>
    <row r="366" spans="1:7" s="254" customFormat="1">
      <c r="A366" s="446"/>
      <c r="D366" s="464"/>
      <c r="E366" s="465"/>
      <c r="G366" s="472"/>
    </row>
    <row r="367" spans="1:7" s="254" customFormat="1" ht="15.75">
      <c r="A367" s="446"/>
      <c r="B367" s="459" t="s">
        <v>972</v>
      </c>
      <c r="D367" s="464"/>
      <c r="E367" s="465"/>
      <c r="G367" s="472"/>
    </row>
    <row r="368" spans="1:7" s="250" customFormat="1" ht="38.25">
      <c r="A368" s="260">
        <v>1</v>
      </c>
      <c r="B368" s="261" t="s">
        <v>973</v>
      </c>
      <c r="C368" s="261"/>
      <c r="D368" s="262"/>
      <c r="E368" s="441"/>
      <c r="F368" s="257"/>
      <c r="G368" s="465"/>
    </row>
    <row r="369" spans="1:7" s="250" customFormat="1">
      <c r="A369" s="270" t="s">
        <v>906</v>
      </c>
      <c r="B369" s="261" t="s">
        <v>974</v>
      </c>
      <c r="C369" s="261"/>
      <c r="D369" s="262" t="s">
        <v>216</v>
      </c>
      <c r="E369" s="441">
        <v>25</v>
      </c>
      <c r="F369" s="257"/>
      <c r="G369" s="465">
        <f>F369*E369</f>
        <v>0</v>
      </c>
    </row>
    <row r="370" spans="1:7" s="250" customFormat="1">
      <c r="A370" s="270" t="s">
        <v>906</v>
      </c>
      <c r="B370" s="261" t="s">
        <v>975</v>
      </c>
      <c r="C370" s="261"/>
      <c r="D370" s="262" t="s">
        <v>216</v>
      </c>
      <c r="E370" s="441">
        <v>15</v>
      </c>
      <c r="F370" s="257"/>
      <c r="G370" s="465">
        <f>F370*E370</f>
        <v>0</v>
      </c>
    </row>
    <row r="371" spans="1:7" s="250" customFormat="1">
      <c r="A371" s="270" t="s">
        <v>906</v>
      </c>
      <c r="B371" s="261" t="s">
        <v>976</v>
      </c>
      <c r="C371" s="261"/>
      <c r="D371" s="262" t="s">
        <v>216</v>
      </c>
      <c r="E371" s="441">
        <v>50</v>
      </c>
      <c r="F371" s="257"/>
      <c r="G371" s="465">
        <f>F371*E371</f>
        <v>0</v>
      </c>
    </row>
    <row r="372" spans="1:7" s="250" customFormat="1">
      <c r="A372" s="270" t="s">
        <v>906</v>
      </c>
      <c r="B372" s="261" t="s">
        <v>977</v>
      </c>
      <c r="C372" s="261"/>
      <c r="D372" s="262" t="s">
        <v>216</v>
      </c>
      <c r="E372" s="441">
        <v>240</v>
      </c>
      <c r="F372" s="257"/>
      <c r="G372" s="465">
        <f t="shared" ref="G372:G380" si="16">F372*E372</f>
        <v>0</v>
      </c>
    </row>
    <row r="373" spans="1:7" s="250" customFormat="1">
      <c r="A373" s="270" t="s">
        <v>906</v>
      </c>
      <c r="B373" s="261" t="s">
        <v>978</v>
      </c>
      <c r="C373" s="261"/>
      <c r="D373" s="262" t="s">
        <v>216</v>
      </c>
      <c r="E373" s="441">
        <v>250</v>
      </c>
      <c r="F373" s="257"/>
      <c r="G373" s="465">
        <f t="shared" si="16"/>
        <v>0</v>
      </c>
    </row>
    <row r="374" spans="1:7" s="250" customFormat="1">
      <c r="A374" s="270" t="s">
        <v>906</v>
      </c>
      <c r="B374" s="261" t="s">
        <v>979</v>
      </c>
      <c r="C374" s="261"/>
      <c r="D374" s="262" t="s">
        <v>216</v>
      </c>
      <c r="E374" s="441">
        <v>100</v>
      </c>
      <c r="F374" s="257"/>
      <c r="G374" s="465">
        <f t="shared" si="16"/>
        <v>0</v>
      </c>
    </row>
    <row r="375" spans="1:7" s="250" customFormat="1">
      <c r="A375" s="270" t="s">
        <v>906</v>
      </c>
      <c r="B375" s="261" t="s">
        <v>980</v>
      </c>
      <c r="C375" s="261"/>
      <c r="D375" s="262" t="s">
        <v>216</v>
      </c>
      <c r="E375" s="441">
        <v>500</v>
      </c>
      <c r="F375" s="257"/>
      <c r="G375" s="465">
        <f t="shared" si="16"/>
        <v>0</v>
      </c>
    </row>
    <row r="376" spans="1:7" s="250" customFormat="1">
      <c r="A376" s="270" t="s">
        <v>906</v>
      </c>
      <c r="B376" s="261" t="s">
        <v>981</v>
      </c>
      <c r="C376" s="261"/>
      <c r="D376" s="262" t="s">
        <v>216</v>
      </c>
      <c r="E376" s="441">
        <v>500</v>
      </c>
      <c r="F376" s="257"/>
      <c r="G376" s="465">
        <f t="shared" si="16"/>
        <v>0</v>
      </c>
    </row>
    <row r="377" spans="1:7" s="250" customFormat="1">
      <c r="A377" s="270" t="s">
        <v>906</v>
      </c>
      <c r="B377" s="261" t="s">
        <v>982</v>
      </c>
      <c r="C377" s="261"/>
      <c r="D377" s="262" t="s">
        <v>216</v>
      </c>
      <c r="E377" s="441">
        <v>160</v>
      </c>
      <c r="F377" s="257"/>
      <c r="G377" s="465">
        <f t="shared" si="16"/>
        <v>0</v>
      </c>
    </row>
    <row r="378" spans="1:7" s="250" customFormat="1">
      <c r="A378" s="270" t="s">
        <v>906</v>
      </c>
      <c r="B378" s="261" t="s">
        <v>983</v>
      </c>
      <c r="C378" s="261"/>
      <c r="D378" s="262" t="s">
        <v>216</v>
      </c>
      <c r="E378" s="441">
        <v>57</v>
      </c>
      <c r="F378" s="257"/>
      <c r="G378" s="465">
        <f t="shared" si="16"/>
        <v>0</v>
      </c>
    </row>
    <row r="379" spans="1:7" s="250" customFormat="1">
      <c r="A379" s="270" t="s">
        <v>906</v>
      </c>
      <c r="B379" s="261" t="s">
        <v>984</v>
      </c>
      <c r="C379" s="261"/>
      <c r="D379" s="262" t="s">
        <v>23</v>
      </c>
      <c r="E379" s="441">
        <v>70</v>
      </c>
      <c r="F379" s="257"/>
      <c r="G379" s="465">
        <f t="shared" si="16"/>
        <v>0</v>
      </c>
    </row>
    <row r="380" spans="1:7" s="250" customFormat="1">
      <c r="A380" s="270" t="s">
        <v>906</v>
      </c>
      <c r="B380" s="261" t="s">
        <v>985</v>
      </c>
      <c r="C380" s="261"/>
      <c r="D380" s="262" t="s">
        <v>23</v>
      </c>
      <c r="E380" s="441">
        <v>18</v>
      </c>
      <c r="F380" s="257"/>
      <c r="G380" s="465">
        <f t="shared" si="16"/>
        <v>0</v>
      </c>
    </row>
    <row r="381" spans="1:7" s="254" customFormat="1">
      <c r="A381" s="255">
        <v>2</v>
      </c>
      <c r="B381" s="265" t="s">
        <v>986</v>
      </c>
      <c r="C381" s="503"/>
      <c r="D381" s="257" t="s">
        <v>83</v>
      </c>
      <c r="E381" s="440">
        <v>30</v>
      </c>
      <c r="F381" s="257"/>
      <c r="G381" s="440">
        <f>F381*E381</f>
        <v>0</v>
      </c>
    </row>
    <row r="382" spans="1:7" s="254" customFormat="1" ht="25.5">
      <c r="A382" s="468">
        <v>3</v>
      </c>
      <c r="B382" s="485" t="s">
        <v>987</v>
      </c>
      <c r="C382" s="485"/>
      <c r="D382" s="274" t="s">
        <v>83</v>
      </c>
      <c r="E382" s="469">
        <v>30</v>
      </c>
      <c r="F382" s="274"/>
      <c r="G382" s="469">
        <f>F382*E382</f>
        <v>0</v>
      </c>
    </row>
    <row r="383" spans="1:7" s="254" customFormat="1">
      <c r="A383" s="446"/>
      <c r="B383" s="254" t="s">
        <v>5</v>
      </c>
      <c r="D383" s="464"/>
      <c r="E383" s="465"/>
      <c r="G383" s="472">
        <f>SUM(G369:G382)</f>
        <v>0</v>
      </c>
    </row>
    <row r="384" spans="1:7" s="254" customFormat="1" ht="13.5" thickBot="1">
      <c r="A384" s="446"/>
      <c r="D384" s="464"/>
      <c r="E384" s="465"/>
      <c r="G384" s="472"/>
    </row>
    <row r="385" spans="1:7" s="254" customFormat="1" ht="26.25" thickBot="1">
      <c r="A385" s="247" t="s">
        <v>802</v>
      </c>
      <c r="B385" s="248" t="s">
        <v>666</v>
      </c>
      <c r="C385" s="248"/>
      <c r="D385" s="249" t="s">
        <v>405</v>
      </c>
      <c r="E385" s="439" t="s">
        <v>803</v>
      </c>
      <c r="F385" s="249" t="s">
        <v>804</v>
      </c>
      <c r="G385" s="444" t="s">
        <v>805</v>
      </c>
    </row>
    <row r="386" spans="1:7" s="254" customFormat="1" ht="15.75">
      <c r="A386" s="446"/>
      <c r="B386" s="459" t="s">
        <v>988</v>
      </c>
      <c r="D386" s="464"/>
      <c r="E386" s="465"/>
      <c r="G386" s="472"/>
    </row>
    <row r="387" spans="1:7" s="250" customFormat="1" ht="51">
      <c r="A387" s="260">
        <v>1</v>
      </c>
      <c r="B387" s="261" t="s">
        <v>989</v>
      </c>
      <c r="C387" s="261"/>
      <c r="D387" s="262" t="s">
        <v>990</v>
      </c>
      <c r="E387" s="441">
        <v>50</v>
      </c>
      <c r="F387" s="257"/>
      <c r="G387" s="440">
        <f>F387*E387</f>
        <v>0</v>
      </c>
    </row>
    <row r="388" spans="1:7" s="250" customFormat="1">
      <c r="A388" s="260">
        <v>2</v>
      </c>
      <c r="B388" s="256" t="s">
        <v>991</v>
      </c>
      <c r="C388" s="261"/>
      <c r="D388" s="262" t="s">
        <v>23</v>
      </c>
      <c r="E388" s="441">
        <v>16</v>
      </c>
      <c r="F388" s="257"/>
      <c r="G388" s="440">
        <f>F388*E388</f>
        <v>0</v>
      </c>
    </row>
    <row r="389" spans="1:7" s="250" customFormat="1">
      <c r="A389" s="260">
        <v>3</v>
      </c>
      <c r="B389" s="256" t="s">
        <v>992</v>
      </c>
      <c r="C389" s="261"/>
      <c r="D389" s="262" t="s">
        <v>23</v>
      </c>
      <c r="E389" s="441">
        <v>8</v>
      </c>
      <c r="F389" s="257"/>
      <c r="G389" s="440">
        <f>F389*E389</f>
        <v>0</v>
      </c>
    </row>
    <row r="390" spans="1:7" s="250" customFormat="1" ht="25.5">
      <c r="A390" s="260">
        <v>4</v>
      </c>
      <c r="B390" s="173" t="s">
        <v>993</v>
      </c>
      <c r="C390" s="261"/>
      <c r="D390" s="262" t="s">
        <v>23</v>
      </c>
      <c r="E390" s="441">
        <v>10</v>
      </c>
      <c r="F390" s="257"/>
      <c r="G390" s="440">
        <f>F390*E390</f>
        <v>0</v>
      </c>
    </row>
    <row r="391" spans="1:7" s="250" customFormat="1" ht="25.5">
      <c r="A391" s="271">
        <v>5</v>
      </c>
      <c r="B391" s="272" t="s">
        <v>994</v>
      </c>
      <c r="C391" s="263"/>
      <c r="D391" s="273" t="s">
        <v>83</v>
      </c>
      <c r="E391" s="442">
        <v>1</v>
      </c>
      <c r="F391" s="274"/>
      <c r="G391" s="469">
        <f>F391*E391</f>
        <v>0</v>
      </c>
    </row>
    <row r="392" spans="1:7" s="254" customFormat="1">
      <c r="A392" s="446"/>
      <c r="B392" s="254" t="s">
        <v>5</v>
      </c>
      <c r="D392" s="464"/>
      <c r="E392" s="465"/>
      <c r="G392" s="472">
        <f>SUM(G387:G391)</f>
        <v>0</v>
      </c>
    </row>
    <row r="393" spans="1:7" s="254" customFormat="1">
      <c r="A393" s="446"/>
      <c r="D393" s="464"/>
      <c r="E393" s="465"/>
      <c r="G393" s="472"/>
    </row>
    <row r="394" spans="1:7" s="254" customFormat="1">
      <c r="A394" s="446"/>
      <c r="D394" s="464"/>
      <c r="E394" s="465"/>
      <c r="G394" s="472"/>
    </row>
    <row r="395" spans="1:7" s="254" customFormat="1">
      <c r="A395" s="446"/>
      <c r="B395" s="463" t="s">
        <v>2</v>
      </c>
      <c r="D395" s="464"/>
      <c r="E395" s="465"/>
      <c r="G395" s="472"/>
    </row>
    <row r="396" spans="1:7" s="254" customFormat="1">
      <c r="A396" s="446"/>
      <c r="D396" s="464"/>
      <c r="E396" s="465"/>
      <c r="G396" s="472"/>
    </row>
    <row r="397" spans="1:7" s="254" customFormat="1">
      <c r="A397" s="446"/>
      <c r="B397" s="463" t="str">
        <f>B15</f>
        <v>A. INŠTALACIJSKI KONTEJNER</v>
      </c>
      <c r="C397" s="463"/>
      <c r="D397" s="484"/>
      <c r="E397" s="504"/>
      <c r="F397" s="463"/>
      <c r="G397" s="507">
        <f>G70</f>
        <v>0</v>
      </c>
    </row>
    <row r="398" spans="1:7" s="254" customFormat="1">
      <c r="A398" s="446"/>
      <c r="B398" s="463" t="str">
        <f>B77</f>
        <v>B. AGREGAT</v>
      </c>
      <c r="C398" s="463"/>
      <c r="D398" s="484"/>
      <c r="E398" s="504"/>
      <c r="F398" s="463"/>
      <c r="G398" s="507">
        <f>G103</f>
        <v>0</v>
      </c>
    </row>
    <row r="399" spans="1:7" s="254" customFormat="1" ht="25.5">
      <c r="A399" s="446"/>
      <c r="B399" s="463" t="str">
        <f>B109</f>
        <v>C. NADSTREŠNICA NAD OBJEKTOM VARNOST IN CARINA</v>
      </c>
      <c r="C399" s="463"/>
      <c r="D399" s="484"/>
      <c r="E399" s="504"/>
      <c r="F399" s="463"/>
      <c r="G399" s="507">
        <f>G144</f>
        <v>0</v>
      </c>
    </row>
    <row r="400" spans="1:7" s="254" customFormat="1">
      <c r="A400" s="446"/>
      <c r="B400" s="463" t="str">
        <f>B152</f>
        <v>D. KONTEJNERSKI OBJEKT VARNOST IN CARINA</v>
      </c>
      <c r="C400" s="463"/>
      <c r="D400" s="484"/>
      <c r="E400" s="504"/>
      <c r="F400" s="463"/>
      <c r="G400" s="507">
        <f>G249</f>
        <v>0</v>
      </c>
    </row>
    <row r="401" spans="1:7" s="254" customFormat="1">
      <c r="A401" s="446"/>
      <c r="B401" s="450" t="str">
        <f>B304</f>
        <v>E. KABINA VARNOST IN CARINA</v>
      </c>
      <c r="C401" s="450"/>
      <c r="D401" s="492"/>
      <c r="E401" s="493"/>
      <c r="F401" s="450"/>
      <c r="G401" s="682">
        <f>G353</f>
        <v>0</v>
      </c>
    </row>
    <row r="402" spans="1:7" s="254" customFormat="1">
      <c r="A402" s="446"/>
      <c r="B402" s="450" t="str">
        <f>B367</f>
        <v>F. KABLI IN KABELSKA OPREMA</v>
      </c>
      <c r="C402" s="450"/>
      <c r="D402" s="492"/>
      <c r="E402" s="493"/>
      <c r="F402" s="450"/>
      <c r="G402" s="682">
        <f>G383</f>
        <v>0</v>
      </c>
    </row>
    <row r="403" spans="1:7" s="254" customFormat="1">
      <c r="A403" s="446"/>
      <c r="B403" s="482" t="str">
        <f>B386</f>
        <v>G. OSTALO</v>
      </c>
      <c r="C403" s="482"/>
      <c r="D403" s="505"/>
      <c r="E403" s="506"/>
      <c r="F403" s="482"/>
      <c r="G403" s="683">
        <f>G392</f>
        <v>0</v>
      </c>
    </row>
    <row r="404" spans="1:7" s="254" customFormat="1">
      <c r="A404" s="446"/>
      <c r="B404" s="463" t="s">
        <v>995</v>
      </c>
      <c r="C404" s="463"/>
      <c r="D404" s="484"/>
      <c r="E404" s="504"/>
      <c r="G404" s="507">
        <f>SUM(G397:G403)</f>
        <v>0</v>
      </c>
    </row>
    <row r="405" spans="1:7" s="254" customFormat="1">
      <c r="A405" s="446"/>
      <c r="D405" s="464"/>
      <c r="E405" s="465"/>
      <c r="G405" s="472"/>
    </row>
    <row r="406" spans="1:7" s="447" customFormat="1">
      <c r="A406" s="446"/>
      <c r="B406" s="254"/>
      <c r="D406" s="508"/>
      <c r="E406" s="509"/>
      <c r="G406" s="510"/>
    </row>
    <row r="407" spans="1:7" s="447" customFormat="1">
      <c r="A407" s="446"/>
      <c r="B407" s="254"/>
      <c r="D407" s="508"/>
      <c r="E407" s="509"/>
      <c r="G407" s="510"/>
    </row>
    <row r="408" spans="1:7" s="447" customFormat="1">
      <c r="A408" s="446"/>
      <c r="B408" s="254"/>
      <c r="D408" s="508"/>
      <c r="E408" s="509"/>
      <c r="G408" s="510"/>
    </row>
    <row r="409" spans="1:7" s="447" customFormat="1">
      <c r="A409" s="446"/>
      <c r="B409" s="254"/>
      <c r="D409" s="508"/>
      <c r="E409" s="509"/>
      <c r="G409" s="510"/>
    </row>
    <row r="410" spans="1:7" s="447" customFormat="1">
      <c r="A410" s="446"/>
      <c r="B410" s="254"/>
      <c r="D410" s="508"/>
      <c r="E410" s="509"/>
      <c r="G410" s="510"/>
    </row>
    <row r="411" spans="1:7" s="447" customFormat="1">
      <c r="A411" s="446"/>
      <c r="B411" s="254"/>
      <c r="D411" s="508"/>
      <c r="E411" s="509"/>
      <c r="G411" s="510"/>
    </row>
    <row r="412" spans="1:7" s="447" customFormat="1">
      <c r="A412" s="446"/>
      <c r="B412" s="254"/>
      <c r="D412" s="508"/>
      <c r="E412" s="509"/>
      <c r="G412" s="510"/>
    </row>
    <row r="413" spans="1:7" s="447" customFormat="1">
      <c r="A413" s="446"/>
      <c r="B413" s="254"/>
      <c r="D413" s="508"/>
      <c r="E413" s="509"/>
      <c r="G413" s="510"/>
    </row>
    <row r="414" spans="1:7" s="447" customFormat="1">
      <c r="A414" s="446"/>
      <c r="B414" s="254"/>
      <c r="D414" s="508"/>
      <c r="E414" s="509"/>
      <c r="G414" s="510"/>
    </row>
    <row r="415" spans="1:7" s="447" customFormat="1">
      <c r="A415" s="446"/>
      <c r="B415" s="254"/>
      <c r="D415" s="508"/>
      <c r="E415" s="509"/>
      <c r="G415" s="510"/>
    </row>
    <row r="416" spans="1:7" s="447" customFormat="1">
      <c r="A416" s="446"/>
      <c r="B416" s="254"/>
      <c r="D416" s="508"/>
      <c r="E416" s="509"/>
      <c r="G416" s="510"/>
    </row>
    <row r="417" spans="1:7" s="447" customFormat="1">
      <c r="A417" s="446"/>
      <c r="B417" s="254"/>
      <c r="D417" s="508"/>
      <c r="E417" s="509"/>
      <c r="G417" s="510"/>
    </row>
    <row r="418" spans="1:7" s="447" customFormat="1">
      <c r="A418" s="446"/>
      <c r="B418" s="254"/>
      <c r="D418" s="508"/>
      <c r="E418" s="509"/>
      <c r="G418" s="510"/>
    </row>
    <row r="419" spans="1:7" s="447" customFormat="1">
      <c r="A419" s="446"/>
      <c r="B419" s="254"/>
      <c r="D419" s="508"/>
      <c r="E419" s="509"/>
      <c r="G419" s="510"/>
    </row>
    <row r="420" spans="1:7" s="447" customFormat="1">
      <c r="A420" s="446"/>
      <c r="B420" s="254"/>
      <c r="D420" s="508"/>
      <c r="E420" s="509"/>
      <c r="G420" s="510"/>
    </row>
    <row r="421" spans="1:7" s="447" customFormat="1">
      <c r="A421" s="446"/>
      <c r="B421" s="254"/>
      <c r="D421" s="508"/>
      <c r="E421" s="509"/>
      <c r="G421" s="510"/>
    </row>
    <row r="422" spans="1:7" s="447" customFormat="1">
      <c r="A422" s="446"/>
      <c r="B422" s="254"/>
      <c r="D422" s="508"/>
      <c r="E422" s="509"/>
      <c r="G422" s="510"/>
    </row>
    <row r="423" spans="1:7" s="447" customFormat="1">
      <c r="A423" s="446"/>
      <c r="B423" s="254"/>
      <c r="D423" s="508"/>
      <c r="E423" s="509"/>
      <c r="G423" s="510"/>
    </row>
    <row r="424" spans="1:7" s="447" customFormat="1">
      <c r="A424" s="446"/>
      <c r="B424" s="254"/>
      <c r="D424" s="508"/>
      <c r="E424" s="509"/>
      <c r="G424" s="510"/>
    </row>
    <row r="425" spans="1:7" s="447" customFormat="1">
      <c r="A425" s="446"/>
      <c r="B425" s="254"/>
      <c r="D425" s="508"/>
      <c r="E425" s="509"/>
      <c r="G425" s="510"/>
    </row>
    <row r="426" spans="1:7" s="447" customFormat="1">
      <c r="A426" s="446"/>
      <c r="B426" s="254"/>
      <c r="D426" s="508"/>
      <c r="E426" s="509"/>
      <c r="G426" s="510"/>
    </row>
    <row r="427" spans="1:7" s="447" customFormat="1">
      <c r="A427" s="446"/>
      <c r="B427" s="254"/>
      <c r="D427" s="508"/>
      <c r="E427" s="509"/>
      <c r="G427" s="510"/>
    </row>
    <row r="428" spans="1:7" s="447" customFormat="1">
      <c r="A428" s="446"/>
      <c r="B428" s="254"/>
      <c r="D428" s="508"/>
      <c r="E428" s="509"/>
      <c r="G428" s="510"/>
    </row>
    <row r="429" spans="1:7" s="447" customFormat="1">
      <c r="A429" s="446"/>
      <c r="B429" s="254"/>
      <c r="D429" s="508"/>
      <c r="E429" s="509"/>
      <c r="G429" s="510"/>
    </row>
    <row r="430" spans="1:7" s="447" customFormat="1">
      <c r="A430" s="446"/>
      <c r="B430" s="254"/>
      <c r="D430" s="508"/>
      <c r="E430" s="509"/>
      <c r="G430" s="510"/>
    </row>
    <row r="431" spans="1:7" s="447" customFormat="1">
      <c r="A431" s="446"/>
      <c r="B431" s="254"/>
      <c r="D431" s="508"/>
      <c r="E431" s="509"/>
      <c r="G431" s="510"/>
    </row>
    <row r="432" spans="1:7" s="447" customFormat="1">
      <c r="A432" s="446"/>
      <c r="B432" s="254"/>
      <c r="D432" s="508"/>
      <c r="E432" s="509"/>
      <c r="G432" s="510"/>
    </row>
    <row r="433" spans="1:7" s="447" customFormat="1">
      <c r="A433" s="446"/>
      <c r="B433" s="254"/>
      <c r="D433" s="508"/>
      <c r="E433" s="509"/>
      <c r="G433" s="510"/>
    </row>
    <row r="434" spans="1:7" s="447" customFormat="1">
      <c r="A434" s="446"/>
      <c r="B434" s="254"/>
      <c r="D434" s="508"/>
      <c r="E434" s="509"/>
      <c r="G434" s="510"/>
    </row>
    <row r="435" spans="1:7" s="447" customFormat="1">
      <c r="A435" s="446"/>
      <c r="B435" s="254"/>
      <c r="D435" s="508"/>
      <c r="E435" s="509"/>
      <c r="G435" s="510"/>
    </row>
    <row r="436" spans="1:7" s="447" customFormat="1">
      <c r="A436" s="446"/>
      <c r="B436" s="254"/>
      <c r="D436" s="508"/>
      <c r="E436" s="509"/>
      <c r="G436" s="510"/>
    </row>
  </sheetData>
  <mergeCells count="5">
    <mergeCell ref="B8:G8"/>
    <mergeCell ref="B10:G10"/>
    <mergeCell ref="B11:G11"/>
    <mergeCell ref="A5:E5"/>
    <mergeCell ref="B12:G12"/>
  </mergeCells>
  <pageMargins left="0.70866141732283472" right="0.31496062992125984" top="0.74803149606299213" bottom="0.74803149606299213" header="0.31496062992125984" footer="0.31496062992125984"/>
  <pageSetup paperSize="9" orientation="portrait" r:id="rId1"/>
  <headerFooter>
    <oddHeader>&amp;C&amp;KFF0000POPRAVEK</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B156" sqref="B156"/>
    </sheetView>
  </sheetViews>
  <sheetFormatPr defaultRowHeight="12.75"/>
  <cols>
    <col min="1" max="1" width="4.42578125" style="208" customWidth="1"/>
    <col min="2" max="2" width="47.140625" style="218" customWidth="1"/>
    <col min="3" max="3" width="4.85546875" style="210" bestFit="1" customWidth="1"/>
    <col min="4" max="4" width="8.28515625" style="211" bestFit="1" customWidth="1"/>
    <col min="5" max="5" width="12.42578125" style="211" customWidth="1"/>
    <col min="6" max="6" width="10.7109375" style="211" customWidth="1"/>
    <col min="7" max="7" width="52.140625" style="158" customWidth="1"/>
    <col min="8" max="8" width="19" style="158" customWidth="1"/>
    <col min="9" max="256" width="9.140625" style="158"/>
    <col min="257" max="257" width="4.42578125" style="158" customWidth="1"/>
    <col min="258" max="258" width="50.140625" style="158" customWidth="1"/>
    <col min="259" max="259" width="6.7109375" style="158" customWidth="1"/>
    <col min="260" max="260" width="8.140625" style="158" customWidth="1"/>
    <col min="261" max="261" width="14.85546875" style="158" bestFit="1" customWidth="1"/>
    <col min="262" max="262" width="10" style="158" customWidth="1"/>
    <col min="263" max="263" width="52.140625" style="158" customWidth="1"/>
    <col min="264" max="264" width="19" style="158" customWidth="1"/>
    <col min="265" max="512" width="9.140625" style="158"/>
    <col min="513" max="513" width="4.42578125" style="158" customWidth="1"/>
    <col min="514" max="514" width="50.140625" style="158" customWidth="1"/>
    <col min="515" max="515" width="6.7109375" style="158" customWidth="1"/>
    <col min="516" max="516" width="8.140625" style="158" customWidth="1"/>
    <col min="517" max="517" width="14.85546875" style="158" bestFit="1" customWidth="1"/>
    <col min="518" max="518" width="10" style="158" customWidth="1"/>
    <col min="519" max="519" width="52.140625" style="158" customWidth="1"/>
    <col min="520" max="520" width="19" style="158" customWidth="1"/>
    <col min="521" max="768" width="9.140625" style="158"/>
    <col min="769" max="769" width="4.42578125" style="158" customWidth="1"/>
    <col min="770" max="770" width="50.140625" style="158" customWidth="1"/>
    <col min="771" max="771" width="6.7109375" style="158" customWidth="1"/>
    <col min="772" max="772" width="8.140625" style="158" customWidth="1"/>
    <col min="773" max="773" width="14.85546875" style="158" bestFit="1" customWidth="1"/>
    <col min="774" max="774" width="10" style="158" customWidth="1"/>
    <col min="775" max="775" width="52.140625" style="158" customWidth="1"/>
    <col min="776" max="776" width="19" style="158" customWidth="1"/>
    <col min="777" max="1024" width="9.140625" style="158"/>
    <col min="1025" max="1025" width="4.42578125" style="158" customWidth="1"/>
    <col min="1026" max="1026" width="50.140625" style="158" customWidth="1"/>
    <col min="1027" max="1027" width="6.7109375" style="158" customWidth="1"/>
    <col min="1028" max="1028" width="8.140625" style="158" customWidth="1"/>
    <col min="1029" max="1029" width="14.85546875" style="158" bestFit="1" customWidth="1"/>
    <col min="1030" max="1030" width="10" style="158" customWidth="1"/>
    <col min="1031" max="1031" width="52.140625" style="158" customWidth="1"/>
    <col min="1032" max="1032" width="19" style="158" customWidth="1"/>
    <col min="1033" max="1280" width="9.140625" style="158"/>
    <col min="1281" max="1281" width="4.42578125" style="158" customWidth="1"/>
    <col min="1282" max="1282" width="50.140625" style="158" customWidth="1"/>
    <col min="1283" max="1283" width="6.7109375" style="158" customWidth="1"/>
    <col min="1284" max="1284" width="8.140625" style="158" customWidth="1"/>
    <col min="1285" max="1285" width="14.85546875" style="158" bestFit="1" customWidth="1"/>
    <col min="1286" max="1286" width="10" style="158" customWidth="1"/>
    <col min="1287" max="1287" width="52.140625" style="158" customWidth="1"/>
    <col min="1288" max="1288" width="19" style="158" customWidth="1"/>
    <col min="1289" max="1536" width="9.140625" style="158"/>
    <col min="1537" max="1537" width="4.42578125" style="158" customWidth="1"/>
    <col min="1538" max="1538" width="50.140625" style="158" customWidth="1"/>
    <col min="1539" max="1539" width="6.7109375" style="158" customWidth="1"/>
    <col min="1540" max="1540" width="8.140625" style="158" customWidth="1"/>
    <col min="1541" max="1541" width="14.85546875" style="158" bestFit="1" customWidth="1"/>
    <col min="1542" max="1542" width="10" style="158" customWidth="1"/>
    <col min="1543" max="1543" width="52.140625" style="158" customWidth="1"/>
    <col min="1544" max="1544" width="19" style="158" customWidth="1"/>
    <col min="1545" max="1792" width="9.140625" style="158"/>
    <col min="1793" max="1793" width="4.42578125" style="158" customWidth="1"/>
    <col min="1794" max="1794" width="50.140625" style="158" customWidth="1"/>
    <col min="1795" max="1795" width="6.7109375" style="158" customWidth="1"/>
    <col min="1796" max="1796" width="8.140625" style="158" customWidth="1"/>
    <col min="1797" max="1797" width="14.85546875" style="158" bestFit="1" customWidth="1"/>
    <col min="1798" max="1798" width="10" style="158" customWidth="1"/>
    <col min="1799" max="1799" width="52.140625" style="158" customWidth="1"/>
    <col min="1800" max="1800" width="19" style="158" customWidth="1"/>
    <col min="1801" max="2048" width="9.140625" style="158"/>
    <col min="2049" max="2049" width="4.42578125" style="158" customWidth="1"/>
    <col min="2050" max="2050" width="50.140625" style="158" customWidth="1"/>
    <col min="2051" max="2051" width="6.7109375" style="158" customWidth="1"/>
    <col min="2052" max="2052" width="8.140625" style="158" customWidth="1"/>
    <col min="2053" max="2053" width="14.85546875" style="158" bestFit="1" customWidth="1"/>
    <col min="2054" max="2054" width="10" style="158" customWidth="1"/>
    <col min="2055" max="2055" width="52.140625" style="158" customWidth="1"/>
    <col min="2056" max="2056" width="19" style="158" customWidth="1"/>
    <col min="2057" max="2304" width="9.140625" style="158"/>
    <col min="2305" max="2305" width="4.42578125" style="158" customWidth="1"/>
    <col min="2306" max="2306" width="50.140625" style="158" customWidth="1"/>
    <col min="2307" max="2307" width="6.7109375" style="158" customWidth="1"/>
    <col min="2308" max="2308" width="8.140625" style="158" customWidth="1"/>
    <col min="2309" max="2309" width="14.85546875" style="158" bestFit="1" customWidth="1"/>
    <col min="2310" max="2310" width="10" style="158" customWidth="1"/>
    <col min="2311" max="2311" width="52.140625" style="158" customWidth="1"/>
    <col min="2312" max="2312" width="19" style="158" customWidth="1"/>
    <col min="2313" max="2560" width="9.140625" style="158"/>
    <col min="2561" max="2561" width="4.42578125" style="158" customWidth="1"/>
    <col min="2562" max="2562" width="50.140625" style="158" customWidth="1"/>
    <col min="2563" max="2563" width="6.7109375" style="158" customWidth="1"/>
    <col min="2564" max="2564" width="8.140625" style="158" customWidth="1"/>
    <col min="2565" max="2565" width="14.85546875" style="158" bestFit="1" customWidth="1"/>
    <col min="2566" max="2566" width="10" style="158" customWidth="1"/>
    <col min="2567" max="2567" width="52.140625" style="158" customWidth="1"/>
    <col min="2568" max="2568" width="19" style="158" customWidth="1"/>
    <col min="2569" max="2816" width="9.140625" style="158"/>
    <col min="2817" max="2817" width="4.42578125" style="158" customWidth="1"/>
    <col min="2818" max="2818" width="50.140625" style="158" customWidth="1"/>
    <col min="2819" max="2819" width="6.7109375" style="158" customWidth="1"/>
    <col min="2820" max="2820" width="8.140625" style="158" customWidth="1"/>
    <col min="2821" max="2821" width="14.85546875" style="158" bestFit="1" customWidth="1"/>
    <col min="2822" max="2822" width="10" style="158" customWidth="1"/>
    <col min="2823" max="2823" width="52.140625" style="158" customWidth="1"/>
    <col min="2824" max="2824" width="19" style="158" customWidth="1"/>
    <col min="2825" max="3072" width="9.140625" style="158"/>
    <col min="3073" max="3073" width="4.42578125" style="158" customWidth="1"/>
    <col min="3074" max="3074" width="50.140625" style="158" customWidth="1"/>
    <col min="3075" max="3075" width="6.7109375" style="158" customWidth="1"/>
    <col min="3076" max="3076" width="8.140625" style="158" customWidth="1"/>
    <col min="3077" max="3077" width="14.85546875" style="158" bestFit="1" customWidth="1"/>
    <col min="3078" max="3078" width="10" style="158" customWidth="1"/>
    <col min="3079" max="3079" width="52.140625" style="158" customWidth="1"/>
    <col min="3080" max="3080" width="19" style="158" customWidth="1"/>
    <col min="3081" max="3328" width="9.140625" style="158"/>
    <col min="3329" max="3329" width="4.42578125" style="158" customWidth="1"/>
    <col min="3330" max="3330" width="50.140625" style="158" customWidth="1"/>
    <col min="3331" max="3331" width="6.7109375" style="158" customWidth="1"/>
    <col min="3332" max="3332" width="8.140625" style="158" customWidth="1"/>
    <col min="3333" max="3333" width="14.85546875" style="158" bestFit="1" customWidth="1"/>
    <col min="3334" max="3334" width="10" style="158" customWidth="1"/>
    <col min="3335" max="3335" width="52.140625" style="158" customWidth="1"/>
    <col min="3336" max="3336" width="19" style="158" customWidth="1"/>
    <col min="3337" max="3584" width="9.140625" style="158"/>
    <col min="3585" max="3585" width="4.42578125" style="158" customWidth="1"/>
    <col min="3586" max="3586" width="50.140625" style="158" customWidth="1"/>
    <col min="3587" max="3587" width="6.7109375" style="158" customWidth="1"/>
    <col min="3588" max="3588" width="8.140625" style="158" customWidth="1"/>
    <col min="3589" max="3589" width="14.85546875" style="158" bestFit="1" customWidth="1"/>
    <col min="3590" max="3590" width="10" style="158" customWidth="1"/>
    <col min="3591" max="3591" width="52.140625" style="158" customWidth="1"/>
    <col min="3592" max="3592" width="19" style="158" customWidth="1"/>
    <col min="3593" max="3840" width="9.140625" style="158"/>
    <col min="3841" max="3841" width="4.42578125" style="158" customWidth="1"/>
    <col min="3842" max="3842" width="50.140625" style="158" customWidth="1"/>
    <col min="3843" max="3843" width="6.7109375" style="158" customWidth="1"/>
    <col min="3844" max="3844" width="8.140625" style="158" customWidth="1"/>
    <col min="3845" max="3845" width="14.85546875" style="158" bestFit="1" customWidth="1"/>
    <col min="3846" max="3846" width="10" style="158" customWidth="1"/>
    <col min="3847" max="3847" width="52.140625" style="158" customWidth="1"/>
    <col min="3848" max="3848" width="19" style="158" customWidth="1"/>
    <col min="3849" max="4096" width="9.140625" style="158"/>
    <col min="4097" max="4097" width="4.42578125" style="158" customWidth="1"/>
    <col min="4098" max="4098" width="50.140625" style="158" customWidth="1"/>
    <col min="4099" max="4099" width="6.7109375" style="158" customWidth="1"/>
    <col min="4100" max="4100" width="8.140625" style="158" customWidth="1"/>
    <col min="4101" max="4101" width="14.85546875" style="158" bestFit="1" customWidth="1"/>
    <col min="4102" max="4102" width="10" style="158" customWidth="1"/>
    <col min="4103" max="4103" width="52.140625" style="158" customWidth="1"/>
    <col min="4104" max="4104" width="19" style="158" customWidth="1"/>
    <col min="4105" max="4352" width="9.140625" style="158"/>
    <col min="4353" max="4353" width="4.42578125" style="158" customWidth="1"/>
    <col min="4354" max="4354" width="50.140625" style="158" customWidth="1"/>
    <col min="4355" max="4355" width="6.7109375" style="158" customWidth="1"/>
    <col min="4356" max="4356" width="8.140625" style="158" customWidth="1"/>
    <col min="4357" max="4357" width="14.85546875" style="158" bestFit="1" customWidth="1"/>
    <col min="4358" max="4358" width="10" style="158" customWidth="1"/>
    <col min="4359" max="4359" width="52.140625" style="158" customWidth="1"/>
    <col min="4360" max="4360" width="19" style="158" customWidth="1"/>
    <col min="4361" max="4608" width="9.140625" style="158"/>
    <col min="4609" max="4609" width="4.42578125" style="158" customWidth="1"/>
    <col min="4610" max="4610" width="50.140625" style="158" customWidth="1"/>
    <col min="4611" max="4611" width="6.7109375" style="158" customWidth="1"/>
    <col min="4612" max="4612" width="8.140625" style="158" customWidth="1"/>
    <col min="4613" max="4613" width="14.85546875" style="158" bestFit="1" customWidth="1"/>
    <col min="4614" max="4614" width="10" style="158" customWidth="1"/>
    <col min="4615" max="4615" width="52.140625" style="158" customWidth="1"/>
    <col min="4616" max="4616" width="19" style="158" customWidth="1"/>
    <col min="4617" max="4864" width="9.140625" style="158"/>
    <col min="4865" max="4865" width="4.42578125" style="158" customWidth="1"/>
    <col min="4866" max="4866" width="50.140625" style="158" customWidth="1"/>
    <col min="4867" max="4867" width="6.7109375" style="158" customWidth="1"/>
    <col min="4868" max="4868" width="8.140625" style="158" customWidth="1"/>
    <col min="4869" max="4869" width="14.85546875" style="158" bestFit="1" customWidth="1"/>
    <col min="4870" max="4870" width="10" style="158" customWidth="1"/>
    <col min="4871" max="4871" width="52.140625" style="158" customWidth="1"/>
    <col min="4872" max="4872" width="19" style="158" customWidth="1"/>
    <col min="4873" max="5120" width="9.140625" style="158"/>
    <col min="5121" max="5121" width="4.42578125" style="158" customWidth="1"/>
    <col min="5122" max="5122" width="50.140625" style="158" customWidth="1"/>
    <col min="5123" max="5123" width="6.7109375" style="158" customWidth="1"/>
    <col min="5124" max="5124" width="8.140625" style="158" customWidth="1"/>
    <col min="5125" max="5125" width="14.85546875" style="158" bestFit="1" customWidth="1"/>
    <col min="5126" max="5126" width="10" style="158" customWidth="1"/>
    <col min="5127" max="5127" width="52.140625" style="158" customWidth="1"/>
    <col min="5128" max="5128" width="19" style="158" customWidth="1"/>
    <col min="5129" max="5376" width="9.140625" style="158"/>
    <col min="5377" max="5377" width="4.42578125" style="158" customWidth="1"/>
    <col min="5378" max="5378" width="50.140625" style="158" customWidth="1"/>
    <col min="5379" max="5379" width="6.7109375" style="158" customWidth="1"/>
    <col min="5380" max="5380" width="8.140625" style="158" customWidth="1"/>
    <col min="5381" max="5381" width="14.85546875" style="158" bestFit="1" customWidth="1"/>
    <col min="5382" max="5382" width="10" style="158" customWidth="1"/>
    <col min="5383" max="5383" width="52.140625" style="158" customWidth="1"/>
    <col min="5384" max="5384" width="19" style="158" customWidth="1"/>
    <col min="5385" max="5632" width="9.140625" style="158"/>
    <col min="5633" max="5633" width="4.42578125" style="158" customWidth="1"/>
    <col min="5634" max="5634" width="50.140625" style="158" customWidth="1"/>
    <col min="5635" max="5635" width="6.7109375" style="158" customWidth="1"/>
    <col min="5636" max="5636" width="8.140625" style="158" customWidth="1"/>
    <col min="5637" max="5637" width="14.85546875" style="158" bestFit="1" customWidth="1"/>
    <col min="5638" max="5638" width="10" style="158" customWidth="1"/>
    <col min="5639" max="5639" width="52.140625" style="158" customWidth="1"/>
    <col min="5640" max="5640" width="19" style="158" customWidth="1"/>
    <col min="5641" max="5888" width="9.140625" style="158"/>
    <col min="5889" max="5889" width="4.42578125" style="158" customWidth="1"/>
    <col min="5890" max="5890" width="50.140625" style="158" customWidth="1"/>
    <col min="5891" max="5891" width="6.7109375" style="158" customWidth="1"/>
    <col min="5892" max="5892" width="8.140625" style="158" customWidth="1"/>
    <col min="5893" max="5893" width="14.85546875" style="158" bestFit="1" customWidth="1"/>
    <col min="5894" max="5894" width="10" style="158" customWidth="1"/>
    <col min="5895" max="5895" width="52.140625" style="158" customWidth="1"/>
    <col min="5896" max="5896" width="19" style="158" customWidth="1"/>
    <col min="5897" max="6144" width="9.140625" style="158"/>
    <col min="6145" max="6145" width="4.42578125" style="158" customWidth="1"/>
    <col min="6146" max="6146" width="50.140625" style="158" customWidth="1"/>
    <col min="6147" max="6147" width="6.7109375" style="158" customWidth="1"/>
    <col min="6148" max="6148" width="8.140625" style="158" customWidth="1"/>
    <col min="6149" max="6149" width="14.85546875" style="158" bestFit="1" customWidth="1"/>
    <col min="6150" max="6150" width="10" style="158" customWidth="1"/>
    <col min="6151" max="6151" width="52.140625" style="158" customWidth="1"/>
    <col min="6152" max="6152" width="19" style="158" customWidth="1"/>
    <col min="6153" max="6400" width="9.140625" style="158"/>
    <col min="6401" max="6401" width="4.42578125" style="158" customWidth="1"/>
    <col min="6402" max="6402" width="50.140625" style="158" customWidth="1"/>
    <col min="6403" max="6403" width="6.7109375" style="158" customWidth="1"/>
    <col min="6404" max="6404" width="8.140625" style="158" customWidth="1"/>
    <col min="6405" max="6405" width="14.85546875" style="158" bestFit="1" customWidth="1"/>
    <col min="6406" max="6406" width="10" style="158" customWidth="1"/>
    <col min="6407" max="6407" width="52.140625" style="158" customWidth="1"/>
    <col min="6408" max="6408" width="19" style="158" customWidth="1"/>
    <col min="6409" max="6656" width="9.140625" style="158"/>
    <col min="6657" max="6657" width="4.42578125" style="158" customWidth="1"/>
    <col min="6658" max="6658" width="50.140625" style="158" customWidth="1"/>
    <col min="6659" max="6659" width="6.7109375" style="158" customWidth="1"/>
    <col min="6660" max="6660" width="8.140625" style="158" customWidth="1"/>
    <col min="6661" max="6661" width="14.85546875" style="158" bestFit="1" customWidth="1"/>
    <col min="6662" max="6662" width="10" style="158" customWidth="1"/>
    <col min="6663" max="6663" width="52.140625" style="158" customWidth="1"/>
    <col min="6664" max="6664" width="19" style="158" customWidth="1"/>
    <col min="6665" max="6912" width="9.140625" style="158"/>
    <col min="6913" max="6913" width="4.42578125" style="158" customWidth="1"/>
    <col min="6914" max="6914" width="50.140625" style="158" customWidth="1"/>
    <col min="6915" max="6915" width="6.7109375" style="158" customWidth="1"/>
    <col min="6916" max="6916" width="8.140625" style="158" customWidth="1"/>
    <col min="6917" max="6917" width="14.85546875" style="158" bestFit="1" customWidth="1"/>
    <col min="6918" max="6918" width="10" style="158" customWidth="1"/>
    <col min="6919" max="6919" width="52.140625" style="158" customWidth="1"/>
    <col min="6920" max="6920" width="19" style="158" customWidth="1"/>
    <col min="6921" max="7168" width="9.140625" style="158"/>
    <col min="7169" max="7169" width="4.42578125" style="158" customWidth="1"/>
    <col min="7170" max="7170" width="50.140625" style="158" customWidth="1"/>
    <col min="7171" max="7171" width="6.7109375" style="158" customWidth="1"/>
    <col min="7172" max="7172" width="8.140625" style="158" customWidth="1"/>
    <col min="7173" max="7173" width="14.85546875" style="158" bestFit="1" customWidth="1"/>
    <col min="7174" max="7174" width="10" style="158" customWidth="1"/>
    <col min="7175" max="7175" width="52.140625" style="158" customWidth="1"/>
    <col min="7176" max="7176" width="19" style="158" customWidth="1"/>
    <col min="7177" max="7424" width="9.140625" style="158"/>
    <col min="7425" max="7425" width="4.42578125" style="158" customWidth="1"/>
    <col min="7426" max="7426" width="50.140625" style="158" customWidth="1"/>
    <col min="7427" max="7427" width="6.7109375" style="158" customWidth="1"/>
    <col min="7428" max="7428" width="8.140625" style="158" customWidth="1"/>
    <col min="7429" max="7429" width="14.85546875" style="158" bestFit="1" customWidth="1"/>
    <col min="7430" max="7430" width="10" style="158" customWidth="1"/>
    <col min="7431" max="7431" width="52.140625" style="158" customWidth="1"/>
    <col min="7432" max="7432" width="19" style="158" customWidth="1"/>
    <col min="7433" max="7680" width="9.140625" style="158"/>
    <col min="7681" max="7681" width="4.42578125" style="158" customWidth="1"/>
    <col min="7682" max="7682" width="50.140625" style="158" customWidth="1"/>
    <col min="7683" max="7683" width="6.7109375" style="158" customWidth="1"/>
    <col min="7684" max="7684" width="8.140625" style="158" customWidth="1"/>
    <col min="7685" max="7685" width="14.85546875" style="158" bestFit="1" customWidth="1"/>
    <col min="7686" max="7686" width="10" style="158" customWidth="1"/>
    <col min="7687" max="7687" width="52.140625" style="158" customWidth="1"/>
    <col min="7688" max="7688" width="19" style="158" customWidth="1"/>
    <col min="7689" max="7936" width="9.140625" style="158"/>
    <col min="7937" max="7937" width="4.42578125" style="158" customWidth="1"/>
    <col min="7938" max="7938" width="50.140625" style="158" customWidth="1"/>
    <col min="7939" max="7939" width="6.7109375" style="158" customWidth="1"/>
    <col min="7940" max="7940" width="8.140625" style="158" customWidth="1"/>
    <col min="7941" max="7941" width="14.85546875" style="158" bestFit="1" customWidth="1"/>
    <col min="7942" max="7942" width="10" style="158" customWidth="1"/>
    <col min="7943" max="7943" width="52.140625" style="158" customWidth="1"/>
    <col min="7944" max="7944" width="19" style="158" customWidth="1"/>
    <col min="7945" max="8192" width="9.140625" style="158"/>
    <col min="8193" max="8193" width="4.42578125" style="158" customWidth="1"/>
    <col min="8194" max="8194" width="50.140625" style="158" customWidth="1"/>
    <col min="8195" max="8195" width="6.7109375" style="158" customWidth="1"/>
    <col min="8196" max="8196" width="8.140625" style="158" customWidth="1"/>
    <col min="8197" max="8197" width="14.85546875" style="158" bestFit="1" customWidth="1"/>
    <col min="8198" max="8198" width="10" style="158" customWidth="1"/>
    <col min="8199" max="8199" width="52.140625" style="158" customWidth="1"/>
    <col min="8200" max="8200" width="19" style="158" customWidth="1"/>
    <col min="8201" max="8448" width="9.140625" style="158"/>
    <col min="8449" max="8449" width="4.42578125" style="158" customWidth="1"/>
    <col min="8450" max="8450" width="50.140625" style="158" customWidth="1"/>
    <col min="8451" max="8451" width="6.7109375" style="158" customWidth="1"/>
    <col min="8452" max="8452" width="8.140625" style="158" customWidth="1"/>
    <col min="8453" max="8453" width="14.85546875" style="158" bestFit="1" customWidth="1"/>
    <col min="8454" max="8454" width="10" style="158" customWidth="1"/>
    <col min="8455" max="8455" width="52.140625" style="158" customWidth="1"/>
    <col min="8456" max="8456" width="19" style="158" customWidth="1"/>
    <col min="8457" max="8704" width="9.140625" style="158"/>
    <col min="8705" max="8705" width="4.42578125" style="158" customWidth="1"/>
    <col min="8706" max="8706" width="50.140625" style="158" customWidth="1"/>
    <col min="8707" max="8707" width="6.7109375" style="158" customWidth="1"/>
    <col min="8708" max="8708" width="8.140625" style="158" customWidth="1"/>
    <col min="8709" max="8709" width="14.85546875" style="158" bestFit="1" customWidth="1"/>
    <col min="8710" max="8710" width="10" style="158" customWidth="1"/>
    <col min="8711" max="8711" width="52.140625" style="158" customWidth="1"/>
    <col min="8712" max="8712" width="19" style="158" customWidth="1"/>
    <col min="8713" max="8960" width="9.140625" style="158"/>
    <col min="8961" max="8961" width="4.42578125" style="158" customWidth="1"/>
    <col min="8962" max="8962" width="50.140625" style="158" customWidth="1"/>
    <col min="8963" max="8963" width="6.7109375" style="158" customWidth="1"/>
    <col min="8964" max="8964" width="8.140625" style="158" customWidth="1"/>
    <col min="8965" max="8965" width="14.85546875" style="158" bestFit="1" customWidth="1"/>
    <col min="8966" max="8966" width="10" style="158" customWidth="1"/>
    <col min="8967" max="8967" width="52.140625" style="158" customWidth="1"/>
    <col min="8968" max="8968" width="19" style="158" customWidth="1"/>
    <col min="8969" max="9216" width="9.140625" style="158"/>
    <col min="9217" max="9217" width="4.42578125" style="158" customWidth="1"/>
    <col min="9218" max="9218" width="50.140625" style="158" customWidth="1"/>
    <col min="9219" max="9219" width="6.7109375" style="158" customWidth="1"/>
    <col min="9220" max="9220" width="8.140625" style="158" customWidth="1"/>
    <col min="9221" max="9221" width="14.85546875" style="158" bestFit="1" customWidth="1"/>
    <col min="9222" max="9222" width="10" style="158" customWidth="1"/>
    <col min="9223" max="9223" width="52.140625" style="158" customWidth="1"/>
    <col min="9224" max="9224" width="19" style="158" customWidth="1"/>
    <col min="9225" max="9472" width="9.140625" style="158"/>
    <col min="9473" max="9473" width="4.42578125" style="158" customWidth="1"/>
    <col min="9474" max="9474" width="50.140625" style="158" customWidth="1"/>
    <col min="9475" max="9475" width="6.7109375" style="158" customWidth="1"/>
    <col min="9476" max="9476" width="8.140625" style="158" customWidth="1"/>
    <col min="9477" max="9477" width="14.85546875" style="158" bestFit="1" customWidth="1"/>
    <col min="9478" max="9478" width="10" style="158" customWidth="1"/>
    <col min="9479" max="9479" width="52.140625" style="158" customWidth="1"/>
    <col min="9480" max="9480" width="19" style="158" customWidth="1"/>
    <col min="9481" max="9728" width="9.140625" style="158"/>
    <col min="9729" max="9729" width="4.42578125" style="158" customWidth="1"/>
    <col min="9730" max="9730" width="50.140625" style="158" customWidth="1"/>
    <col min="9731" max="9731" width="6.7109375" style="158" customWidth="1"/>
    <col min="9732" max="9732" width="8.140625" style="158" customWidth="1"/>
    <col min="9733" max="9733" width="14.85546875" style="158" bestFit="1" customWidth="1"/>
    <col min="9734" max="9734" width="10" style="158" customWidth="1"/>
    <col min="9735" max="9735" width="52.140625" style="158" customWidth="1"/>
    <col min="9736" max="9736" width="19" style="158" customWidth="1"/>
    <col min="9737" max="9984" width="9.140625" style="158"/>
    <col min="9985" max="9985" width="4.42578125" style="158" customWidth="1"/>
    <col min="9986" max="9986" width="50.140625" style="158" customWidth="1"/>
    <col min="9987" max="9987" width="6.7109375" style="158" customWidth="1"/>
    <col min="9988" max="9988" width="8.140625" style="158" customWidth="1"/>
    <col min="9989" max="9989" width="14.85546875" style="158" bestFit="1" customWidth="1"/>
    <col min="9990" max="9990" width="10" style="158" customWidth="1"/>
    <col min="9991" max="9991" width="52.140625" style="158" customWidth="1"/>
    <col min="9992" max="9992" width="19" style="158" customWidth="1"/>
    <col min="9993" max="10240" width="9.140625" style="158"/>
    <col min="10241" max="10241" width="4.42578125" style="158" customWidth="1"/>
    <col min="10242" max="10242" width="50.140625" style="158" customWidth="1"/>
    <col min="10243" max="10243" width="6.7109375" style="158" customWidth="1"/>
    <col min="10244" max="10244" width="8.140625" style="158" customWidth="1"/>
    <col min="10245" max="10245" width="14.85546875" style="158" bestFit="1" customWidth="1"/>
    <col min="10246" max="10246" width="10" style="158" customWidth="1"/>
    <col min="10247" max="10247" width="52.140625" style="158" customWidth="1"/>
    <col min="10248" max="10248" width="19" style="158" customWidth="1"/>
    <col min="10249" max="10496" width="9.140625" style="158"/>
    <col min="10497" max="10497" width="4.42578125" style="158" customWidth="1"/>
    <col min="10498" max="10498" width="50.140625" style="158" customWidth="1"/>
    <col min="10499" max="10499" width="6.7109375" style="158" customWidth="1"/>
    <col min="10500" max="10500" width="8.140625" style="158" customWidth="1"/>
    <col min="10501" max="10501" width="14.85546875" style="158" bestFit="1" customWidth="1"/>
    <col min="10502" max="10502" width="10" style="158" customWidth="1"/>
    <col min="10503" max="10503" width="52.140625" style="158" customWidth="1"/>
    <col min="10504" max="10504" width="19" style="158" customWidth="1"/>
    <col min="10505" max="10752" width="9.140625" style="158"/>
    <col min="10753" max="10753" width="4.42578125" style="158" customWidth="1"/>
    <col min="10754" max="10754" width="50.140625" style="158" customWidth="1"/>
    <col min="10755" max="10755" width="6.7109375" style="158" customWidth="1"/>
    <col min="10756" max="10756" width="8.140625" style="158" customWidth="1"/>
    <col min="10757" max="10757" width="14.85546875" style="158" bestFit="1" customWidth="1"/>
    <col min="10758" max="10758" width="10" style="158" customWidth="1"/>
    <col min="10759" max="10759" width="52.140625" style="158" customWidth="1"/>
    <col min="10760" max="10760" width="19" style="158" customWidth="1"/>
    <col min="10761" max="11008" width="9.140625" style="158"/>
    <col min="11009" max="11009" width="4.42578125" style="158" customWidth="1"/>
    <col min="11010" max="11010" width="50.140625" style="158" customWidth="1"/>
    <col min="11011" max="11011" width="6.7109375" style="158" customWidth="1"/>
    <col min="11012" max="11012" width="8.140625" style="158" customWidth="1"/>
    <col min="11013" max="11013" width="14.85546875" style="158" bestFit="1" customWidth="1"/>
    <col min="11014" max="11014" width="10" style="158" customWidth="1"/>
    <col min="11015" max="11015" width="52.140625" style="158" customWidth="1"/>
    <col min="11016" max="11016" width="19" style="158" customWidth="1"/>
    <col min="11017" max="11264" width="9.140625" style="158"/>
    <col min="11265" max="11265" width="4.42578125" style="158" customWidth="1"/>
    <col min="11266" max="11266" width="50.140625" style="158" customWidth="1"/>
    <col min="11267" max="11267" width="6.7109375" style="158" customWidth="1"/>
    <col min="11268" max="11268" width="8.140625" style="158" customWidth="1"/>
    <col min="11269" max="11269" width="14.85546875" style="158" bestFit="1" customWidth="1"/>
    <col min="11270" max="11270" width="10" style="158" customWidth="1"/>
    <col min="11271" max="11271" width="52.140625" style="158" customWidth="1"/>
    <col min="11272" max="11272" width="19" style="158" customWidth="1"/>
    <col min="11273" max="11520" width="9.140625" style="158"/>
    <col min="11521" max="11521" width="4.42578125" style="158" customWidth="1"/>
    <col min="11522" max="11522" width="50.140625" style="158" customWidth="1"/>
    <col min="11523" max="11523" width="6.7109375" style="158" customWidth="1"/>
    <col min="11524" max="11524" width="8.140625" style="158" customWidth="1"/>
    <col min="11525" max="11525" width="14.85546875" style="158" bestFit="1" customWidth="1"/>
    <col min="11526" max="11526" width="10" style="158" customWidth="1"/>
    <col min="11527" max="11527" width="52.140625" style="158" customWidth="1"/>
    <col min="11528" max="11528" width="19" style="158" customWidth="1"/>
    <col min="11529" max="11776" width="9.140625" style="158"/>
    <col min="11777" max="11777" width="4.42578125" style="158" customWidth="1"/>
    <col min="11778" max="11778" width="50.140625" style="158" customWidth="1"/>
    <col min="11779" max="11779" width="6.7109375" style="158" customWidth="1"/>
    <col min="11780" max="11780" width="8.140625" style="158" customWidth="1"/>
    <col min="11781" max="11781" width="14.85546875" style="158" bestFit="1" customWidth="1"/>
    <col min="11782" max="11782" width="10" style="158" customWidth="1"/>
    <col min="11783" max="11783" width="52.140625" style="158" customWidth="1"/>
    <col min="11784" max="11784" width="19" style="158" customWidth="1"/>
    <col min="11785" max="12032" width="9.140625" style="158"/>
    <col min="12033" max="12033" width="4.42578125" style="158" customWidth="1"/>
    <col min="12034" max="12034" width="50.140625" style="158" customWidth="1"/>
    <col min="12035" max="12035" width="6.7109375" style="158" customWidth="1"/>
    <col min="12036" max="12036" width="8.140625" style="158" customWidth="1"/>
    <col min="12037" max="12037" width="14.85546875" style="158" bestFit="1" customWidth="1"/>
    <col min="12038" max="12038" width="10" style="158" customWidth="1"/>
    <col min="12039" max="12039" width="52.140625" style="158" customWidth="1"/>
    <col min="12040" max="12040" width="19" style="158" customWidth="1"/>
    <col min="12041" max="12288" width="9.140625" style="158"/>
    <col min="12289" max="12289" width="4.42578125" style="158" customWidth="1"/>
    <col min="12290" max="12290" width="50.140625" style="158" customWidth="1"/>
    <col min="12291" max="12291" width="6.7109375" style="158" customWidth="1"/>
    <col min="12292" max="12292" width="8.140625" style="158" customWidth="1"/>
    <col min="12293" max="12293" width="14.85546875" style="158" bestFit="1" customWidth="1"/>
    <col min="12294" max="12294" width="10" style="158" customWidth="1"/>
    <col min="12295" max="12295" width="52.140625" style="158" customWidth="1"/>
    <col min="12296" max="12296" width="19" style="158" customWidth="1"/>
    <col min="12297" max="12544" width="9.140625" style="158"/>
    <col min="12545" max="12545" width="4.42578125" style="158" customWidth="1"/>
    <col min="12546" max="12546" width="50.140625" style="158" customWidth="1"/>
    <col min="12547" max="12547" width="6.7109375" style="158" customWidth="1"/>
    <col min="12548" max="12548" width="8.140625" style="158" customWidth="1"/>
    <col min="12549" max="12549" width="14.85546875" style="158" bestFit="1" customWidth="1"/>
    <col min="12550" max="12550" width="10" style="158" customWidth="1"/>
    <col min="12551" max="12551" width="52.140625" style="158" customWidth="1"/>
    <col min="12552" max="12552" width="19" style="158" customWidth="1"/>
    <col min="12553" max="12800" width="9.140625" style="158"/>
    <col min="12801" max="12801" width="4.42578125" style="158" customWidth="1"/>
    <col min="12802" max="12802" width="50.140625" style="158" customWidth="1"/>
    <col min="12803" max="12803" width="6.7109375" style="158" customWidth="1"/>
    <col min="12804" max="12804" width="8.140625" style="158" customWidth="1"/>
    <col min="12805" max="12805" width="14.85546875" style="158" bestFit="1" customWidth="1"/>
    <col min="12806" max="12806" width="10" style="158" customWidth="1"/>
    <col min="12807" max="12807" width="52.140625" style="158" customWidth="1"/>
    <col min="12808" max="12808" width="19" style="158" customWidth="1"/>
    <col min="12809" max="13056" width="9.140625" style="158"/>
    <col min="13057" max="13057" width="4.42578125" style="158" customWidth="1"/>
    <col min="13058" max="13058" width="50.140625" style="158" customWidth="1"/>
    <col min="13059" max="13059" width="6.7109375" style="158" customWidth="1"/>
    <col min="13060" max="13060" width="8.140625" style="158" customWidth="1"/>
    <col min="13061" max="13061" width="14.85546875" style="158" bestFit="1" customWidth="1"/>
    <col min="13062" max="13062" width="10" style="158" customWidth="1"/>
    <col min="13063" max="13063" width="52.140625" style="158" customWidth="1"/>
    <col min="13064" max="13064" width="19" style="158" customWidth="1"/>
    <col min="13065" max="13312" width="9.140625" style="158"/>
    <col min="13313" max="13313" width="4.42578125" style="158" customWidth="1"/>
    <col min="13314" max="13314" width="50.140625" style="158" customWidth="1"/>
    <col min="13315" max="13315" width="6.7109375" style="158" customWidth="1"/>
    <col min="13316" max="13316" width="8.140625" style="158" customWidth="1"/>
    <col min="13317" max="13317" width="14.85546875" style="158" bestFit="1" customWidth="1"/>
    <col min="13318" max="13318" width="10" style="158" customWidth="1"/>
    <col min="13319" max="13319" width="52.140625" style="158" customWidth="1"/>
    <col min="13320" max="13320" width="19" style="158" customWidth="1"/>
    <col min="13321" max="13568" width="9.140625" style="158"/>
    <col min="13569" max="13569" width="4.42578125" style="158" customWidth="1"/>
    <col min="13570" max="13570" width="50.140625" style="158" customWidth="1"/>
    <col min="13571" max="13571" width="6.7109375" style="158" customWidth="1"/>
    <col min="13572" max="13572" width="8.140625" style="158" customWidth="1"/>
    <col min="13573" max="13573" width="14.85546875" style="158" bestFit="1" customWidth="1"/>
    <col min="13574" max="13574" width="10" style="158" customWidth="1"/>
    <col min="13575" max="13575" width="52.140625" style="158" customWidth="1"/>
    <col min="13576" max="13576" width="19" style="158" customWidth="1"/>
    <col min="13577" max="13824" width="9.140625" style="158"/>
    <col min="13825" max="13825" width="4.42578125" style="158" customWidth="1"/>
    <col min="13826" max="13826" width="50.140625" style="158" customWidth="1"/>
    <col min="13827" max="13827" width="6.7109375" style="158" customWidth="1"/>
    <col min="13828" max="13828" width="8.140625" style="158" customWidth="1"/>
    <col min="13829" max="13829" width="14.85546875" style="158" bestFit="1" customWidth="1"/>
    <col min="13830" max="13830" width="10" style="158" customWidth="1"/>
    <col min="13831" max="13831" width="52.140625" style="158" customWidth="1"/>
    <col min="13832" max="13832" width="19" style="158" customWidth="1"/>
    <col min="13833" max="14080" width="9.140625" style="158"/>
    <col min="14081" max="14081" width="4.42578125" style="158" customWidth="1"/>
    <col min="14082" max="14082" width="50.140625" style="158" customWidth="1"/>
    <col min="14083" max="14083" width="6.7109375" style="158" customWidth="1"/>
    <col min="14084" max="14084" width="8.140625" style="158" customWidth="1"/>
    <col min="14085" max="14085" width="14.85546875" style="158" bestFit="1" customWidth="1"/>
    <col min="14086" max="14086" width="10" style="158" customWidth="1"/>
    <col min="14087" max="14087" width="52.140625" style="158" customWidth="1"/>
    <col min="14088" max="14088" width="19" style="158" customWidth="1"/>
    <col min="14089" max="14336" width="9.140625" style="158"/>
    <col min="14337" max="14337" width="4.42578125" style="158" customWidth="1"/>
    <col min="14338" max="14338" width="50.140625" style="158" customWidth="1"/>
    <col min="14339" max="14339" width="6.7109375" style="158" customWidth="1"/>
    <col min="14340" max="14340" width="8.140625" style="158" customWidth="1"/>
    <col min="14341" max="14341" width="14.85546875" style="158" bestFit="1" customWidth="1"/>
    <col min="14342" max="14342" width="10" style="158" customWidth="1"/>
    <col min="14343" max="14343" width="52.140625" style="158" customWidth="1"/>
    <col min="14344" max="14344" width="19" style="158" customWidth="1"/>
    <col min="14345" max="14592" width="9.140625" style="158"/>
    <col min="14593" max="14593" width="4.42578125" style="158" customWidth="1"/>
    <col min="14594" max="14594" width="50.140625" style="158" customWidth="1"/>
    <col min="14595" max="14595" width="6.7109375" style="158" customWidth="1"/>
    <col min="14596" max="14596" width="8.140625" style="158" customWidth="1"/>
    <col min="14597" max="14597" width="14.85546875" style="158" bestFit="1" customWidth="1"/>
    <col min="14598" max="14598" width="10" style="158" customWidth="1"/>
    <col min="14599" max="14599" width="52.140625" style="158" customWidth="1"/>
    <col min="14600" max="14600" width="19" style="158" customWidth="1"/>
    <col min="14601" max="14848" width="9.140625" style="158"/>
    <col min="14849" max="14849" width="4.42578125" style="158" customWidth="1"/>
    <col min="14850" max="14850" width="50.140625" style="158" customWidth="1"/>
    <col min="14851" max="14851" width="6.7109375" style="158" customWidth="1"/>
    <col min="14852" max="14852" width="8.140625" style="158" customWidth="1"/>
    <col min="14853" max="14853" width="14.85546875" style="158" bestFit="1" customWidth="1"/>
    <col min="14854" max="14854" width="10" style="158" customWidth="1"/>
    <col min="14855" max="14855" width="52.140625" style="158" customWidth="1"/>
    <col min="14856" max="14856" width="19" style="158" customWidth="1"/>
    <col min="14857" max="15104" width="9.140625" style="158"/>
    <col min="15105" max="15105" width="4.42578125" style="158" customWidth="1"/>
    <col min="15106" max="15106" width="50.140625" style="158" customWidth="1"/>
    <col min="15107" max="15107" width="6.7109375" style="158" customWidth="1"/>
    <col min="15108" max="15108" width="8.140625" style="158" customWidth="1"/>
    <col min="15109" max="15109" width="14.85546875" style="158" bestFit="1" customWidth="1"/>
    <col min="15110" max="15110" width="10" style="158" customWidth="1"/>
    <col min="15111" max="15111" width="52.140625" style="158" customWidth="1"/>
    <col min="15112" max="15112" width="19" style="158" customWidth="1"/>
    <col min="15113" max="15360" width="9.140625" style="158"/>
    <col min="15361" max="15361" width="4.42578125" style="158" customWidth="1"/>
    <col min="15362" max="15362" width="50.140625" style="158" customWidth="1"/>
    <col min="15363" max="15363" width="6.7109375" style="158" customWidth="1"/>
    <col min="15364" max="15364" width="8.140625" style="158" customWidth="1"/>
    <col min="15365" max="15365" width="14.85546875" style="158" bestFit="1" customWidth="1"/>
    <col min="15366" max="15366" width="10" style="158" customWidth="1"/>
    <col min="15367" max="15367" width="52.140625" style="158" customWidth="1"/>
    <col min="15368" max="15368" width="19" style="158" customWidth="1"/>
    <col min="15369" max="15616" width="9.140625" style="158"/>
    <col min="15617" max="15617" width="4.42578125" style="158" customWidth="1"/>
    <col min="15618" max="15618" width="50.140625" style="158" customWidth="1"/>
    <col min="15619" max="15619" width="6.7109375" style="158" customWidth="1"/>
    <col min="15620" max="15620" width="8.140625" style="158" customWidth="1"/>
    <col min="15621" max="15621" width="14.85546875" style="158" bestFit="1" customWidth="1"/>
    <col min="15622" max="15622" width="10" style="158" customWidth="1"/>
    <col min="15623" max="15623" width="52.140625" style="158" customWidth="1"/>
    <col min="15624" max="15624" width="19" style="158" customWidth="1"/>
    <col min="15625" max="15872" width="9.140625" style="158"/>
    <col min="15873" max="15873" width="4.42578125" style="158" customWidth="1"/>
    <col min="15874" max="15874" width="50.140625" style="158" customWidth="1"/>
    <col min="15875" max="15875" width="6.7109375" style="158" customWidth="1"/>
    <col min="15876" max="15876" width="8.140625" style="158" customWidth="1"/>
    <col min="15877" max="15877" width="14.85546875" style="158" bestFit="1" customWidth="1"/>
    <col min="15878" max="15878" width="10" style="158" customWidth="1"/>
    <col min="15879" max="15879" width="52.140625" style="158" customWidth="1"/>
    <col min="15880" max="15880" width="19" style="158" customWidth="1"/>
    <col min="15881" max="16128" width="9.140625" style="158"/>
    <col min="16129" max="16129" width="4.42578125" style="158" customWidth="1"/>
    <col min="16130" max="16130" width="50.140625" style="158" customWidth="1"/>
    <col min="16131" max="16131" width="6.7109375" style="158" customWidth="1"/>
    <col min="16132" max="16132" width="8.140625" style="158" customWidth="1"/>
    <col min="16133" max="16133" width="14.85546875" style="158" bestFit="1" customWidth="1"/>
    <col min="16134" max="16134" width="10" style="158" customWidth="1"/>
    <col min="16135" max="16135" width="52.140625" style="158" customWidth="1"/>
    <col min="16136" max="16136" width="19" style="158" customWidth="1"/>
    <col min="16137" max="16384" width="9.140625" style="158"/>
  </cols>
  <sheetData>
    <row r="1" spans="1:10">
      <c r="B1" s="209" t="s">
        <v>1089</v>
      </c>
    </row>
    <row r="2" spans="1:10">
      <c r="B2" s="209"/>
    </row>
    <row r="3" spans="1:10" s="216" customFormat="1" ht="11.25">
      <c r="A3" s="212" t="s">
        <v>665</v>
      </c>
      <c r="B3" s="213" t="s">
        <v>666</v>
      </c>
      <c r="C3" s="214" t="s">
        <v>667</v>
      </c>
      <c r="D3" s="215" t="s">
        <v>406</v>
      </c>
      <c r="E3" s="215" t="s">
        <v>1117</v>
      </c>
      <c r="F3" s="215" t="s">
        <v>668</v>
      </c>
    </row>
    <row r="4" spans="1:10" ht="25.5">
      <c r="A4" s="217" t="s">
        <v>669</v>
      </c>
      <c r="B4" s="218" t="s">
        <v>670</v>
      </c>
      <c r="C4" s="219" t="s">
        <v>216</v>
      </c>
      <c r="D4" s="211">
        <v>32</v>
      </c>
      <c r="E4" s="158"/>
      <c r="F4" s="220">
        <f t="shared" ref="F4:F24" si="0">E4*D4</f>
        <v>0</v>
      </c>
      <c r="H4" s="221"/>
      <c r="I4" s="211"/>
    </row>
    <row r="5" spans="1:10">
      <c r="A5" s="217" t="s">
        <v>671</v>
      </c>
      <c r="B5" s="218" t="s">
        <v>672</v>
      </c>
      <c r="C5" s="219" t="s">
        <v>216</v>
      </c>
      <c r="D5" s="211">
        <v>22</v>
      </c>
      <c r="E5" s="158"/>
      <c r="F5" s="220">
        <f t="shared" si="0"/>
        <v>0</v>
      </c>
      <c r="H5" s="221"/>
      <c r="I5" s="211"/>
    </row>
    <row r="6" spans="1:10" ht="25.5">
      <c r="A6" s="217" t="s">
        <v>673</v>
      </c>
      <c r="B6" s="222" t="s">
        <v>674</v>
      </c>
      <c r="C6" s="223" t="s">
        <v>216</v>
      </c>
      <c r="D6" s="199">
        <v>22</v>
      </c>
      <c r="E6" s="158"/>
      <c r="F6" s="220">
        <f t="shared" si="0"/>
        <v>0</v>
      </c>
      <c r="H6" s="220"/>
      <c r="I6" s="211"/>
      <c r="J6" s="225"/>
    </row>
    <row r="7" spans="1:10" ht="25.5">
      <c r="A7" s="217" t="s">
        <v>675</v>
      </c>
      <c r="B7" s="226" t="s">
        <v>676</v>
      </c>
      <c r="C7" s="223" t="s">
        <v>23</v>
      </c>
      <c r="D7" s="199">
        <v>2</v>
      </c>
      <c r="E7" s="227"/>
      <c r="F7" s="220">
        <f t="shared" si="0"/>
        <v>0</v>
      </c>
      <c r="H7" s="224"/>
      <c r="I7" s="220"/>
      <c r="J7" s="225"/>
    </row>
    <row r="8" spans="1:10" ht="38.25">
      <c r="A8" s="217" t="s">
        <v>677</v>
      </c>
      <c r="B8" s="218" t="s">
        <v>678</v>
      </c>
      <c r="C8" s="210" t="s">
        <v>23</v>
      </c>
      <c r="D8" s="211">
        <v>1</v>
      </c>
      <c r="E8" s="224"/>
      <c r="F8" s="220">
        <f t="shared" si="0"/>
        <v>0</v>
      </c>
    </row>
    <row r="9" spans="1:10" ht="38.25">
      <c r="A9" s="217" t="s">
        <v>679</v>
      </c>
      <c r="B9" s="228" t="s">
        <v>790</v>
      </c>
      <c r="C9" s="229" t="s">
        <v>23</v>
      </c>
      <c r="D9" s="199">
        <v>1</v>
      </c>
      <c r="E9" s="224"/>
      <c r="F9" s="220">
        <f t="shared" si="0"/>
        <v>0</v>
      </c>
      <c r="H9" s="230"/>
      <c r="J9" s="230"/>
    </row>
    <row r="10" spans="1:10" ht="25.5">
      <c r="A10" s="217" t="s">
        <v>681</v>
      </c>
      <c r="B10" s="228" t="s">
        <v>682</v>
      </c>
      <c r="C10" s="229" t="s">
        <v>23</v>
      </c>
      <c r="D10" s="199">
        <v>1</v>
      </c>
      <c r="E10" s="224"/>
      <c r="F10" s="220">
        <f t="shared" si="0"/>
        <v>0</v>
      </c>
      <c r="H10" s="230"/>
      <c r="J10" s="230"/>
    </row>
    <row r="11" spans="1:10">
      <c r="A11" s="217" t="s">
        <v>683</v>
      </c>
      <c r="B11" s="228" t="s">
        <v>684</v>
      </c>
      <c r="C11" s="229" t="s">
        <v>23</v>
      </c>
      <c r="D11" s="199">
        <v>1</v>
      </c>
      <c r="E11" s="224"/>
      <c r="F11" s="220">
        <f t="shared" si="0"/>
        <v>0</v>
      </c>
      <c r="H11" s="230"/>
      <c r="J11" s="230"/>
    </row>
    <row r="12" spans="1:10" ht="38.25">
      <c r="A12" s="217" t="s">
        <v>685</v>
      </c>
      <c r="B12" s="218" t="s">
        <v>686</v>
      </c>
      <c r="C12" s="210" t="s">
        <v>23</v>
      </c>
      <c r="D12" s="211">
        <v>1</v>
      </c>
      <c r="E12" s="224"/>
      <c r="F12" s="220">
        <f t="shared" si="0"/>
        <v>0</v>
      </c>
      <c r="H12" s="211"/>
      <c r="I12" s="220"/>
    </row>
    <row r="13" spans="1:10" ht="63.75">
      <c r="A13" s="217" t="s">
        <v>791</v>
      </c>
      <c r="B13" s="226" t="s">
        <v>680</v>
      </c>
      <c r="C13" s="223" t="s">
        <v>23</v>
      </c>
      <c r="D13" s="199">
        <v>1</v>
      </c>
      <c r="E13" s="224"/>
      <c r="F13" s="220">
        <f t="shared" si="0"/>
        <v>0</v>
      </c>
      <c r="H13" s="224"/>
      <c r="I13" s="220"/>
      <c r="J13" s="225"/>
    </row>
    <row r="14" spans="1:10" ht="25.5">
      <c r="A14" s="217" t="s">
        <v>792</v>
      </c>
      <c r="B14" s="218" t="s">
        <v>793</v>
      </c>
      <c r="C14" s="210" t="s">
        <v>23</v>
      </c>
      <c r="D14" s="211">
        <v>1</v>
      </c>
      <c r="E14" s="224"/>
      <c r="F14" s="220">
        <f t="shared" si="0"/>
        <v>0</v>
      </c>
      <c r="H14" s="211"/>
      <c r="I14" s="220"/>
    </row>
    <row r="15" spans="1:10" ht="25.5">
      <c r="A15" s="217" t="s">
        <v>794</v>
      </c>
      <c r="B15" s="218" t="s">
        <v>795</v>
      </c>
      <c r="C15" s="210" t="s">
        <v>23</v>
      </c>
      <c r="D15" s="211">
        <v>1</v>
      </c>
      <c r="E15" s="224"/>
      <c r="F15" s="220">
        <f t="shared" si="0"/>
        <v>0</v>
      </c>
      <c r="H15" s="211"/>
      <c r="I15" s="220"/>
    </row>
    <row r="16" spans="1:10">
      <c r="A16" s="217"/>
      <c r="B16" s="222"/>
      <c r="C16" s="223"/>
      <c r="D16" s="199"/>
      <c r="E16" s="224"/>
      <c r="F16" s="220">
        <f t="shared" si="0"/>
        <v>0</v>
      </c>
      <c r="H16" s="220"/>
      <c r="I16" s="211"/>
      <c r="J16" s="225"/>
    </row>
    <row r="17" spans="1:10" ht="25.5">
      <c r="A17" s="217" t="s">
        <v>687</v>
      </c>
      <c r="B17" s="218" t="s">
        <v>688</v>
      </c>
      <c r="C17" s="219" t="s">
        <v>216</v>
      </c>
      <c r="D17" s="211">
        <v>33</v>
      </c>
      <c r="E17" s="224"/>
      <c r="F17" s="220">
        <f t="shared" si="0"/>
        <v>0</v>
      </c>
      <c r="H17" s="221"/>
      <c r="I17" s="211"/>
    </row>
    <row r="18" spans="1:10">
      <c r="A18" s="217" t="s">
        <v>689</v>
      </c>
      <c r="B18" s="218" t="s">
        <v>672</v>
      </c>
      <c r="C18" s="219" t="s">
        <v>216</v>
      </c>
      <c r="D18" s="211">
        <v>22</v>
      </c>
      <c r="E18" s="224"/>
      <c r="F18" s="220">
        <f t="shared" si="0"/>
        <v>0</v>
      </c>
      <c r="H18" s="221"/>
      <c r="I18" s="211"/>
    </row>
    <row r="19" spans="1:10" ht="25.5">
      <c r="A19" s="217" t="s">
        <v>690</v>
      </c>
      <c r="B19" s="222" t="s">
        <v>691</v>
      </c>
      <c r="C19" s="223" t="s">
        <v>216</v>
      </c>
      <c r="D19" s="199">
        <v>33</v>
      </c>
      <c r="E19" s="224"/>
      <c r="F19" s="220">
        <f t="shared" si="0"/>
        <v>0</v>
      </c>
      <c r="H19" s="220"/>
      <c r="I19" s="211"/>
      <c r="J19" s="225"/>
    </row>
    <row r="20" spans="1:10" ht="25.5">
      <c r="A20" s="217" t="s">
        <v>692</v>
      </c>
      <c r="B20" s="226" t="s">
        <v>693</v>
      </c>
      <c r="C20" s="223" t="s">
        <v>23</v>
      </c>
      <c r="D20" s="199">
        <v>4</v>
      </c>
      <c r="E20" s="224"/>
      <c r="F20" s="220">
        <f t="shared" si="0"/>
        <v>0</v>
      </c>
      <c r="H20" s="224"/>
      <c r="I20" s="220"/>
      <c r="J20" s="225"/>
    </row>
    <row r="21" spans="1:10" ht="63.75">
      <c r="A21" s="217" t="s">
        <v>694</v>
      </c>
      <c r="B21" s="226" t="s">
        <v>695</v>
      </c>
      <c r="C21" s="223" t="s">
        <v>23</v>
      </c>
      <c r="D21" s="199">
        <v>2</v>
      </c>
      <c r="E21" s="224"/>
      <c r="F21" s="220">
        <f t="shared" si="0"/>
        <v>0</v>
      </c>
      <c r="H21" s="224"/>
      <c r="I21" s="220"/>
      <c r="J21" s="225"/>
    </row>
    <row r="22" spans="1:10" ht="38.25">
      <c r="A22" s="217" t="s">
        <v>696</v>
      </c>
      <c r="B22" s="218" t="s">
        <v>697</v>
      </c>
      <c r="C22" s="223" t="s">
        <v>23</v>
      </c>
      <c r="D22" s="199">
        <v>2</v>
      </c>
      <c r="E22" s="227"/>
      <c r="F22" s="220">
        <f t="shared" si="0"/>
        <v>0</v>
      </c>
      <c r="H22" s="224"/>
      <c r="I22" s="220"/>
      <c r="J22" s="225"/>
    </row>
    <row r="23" spans="1:10">
      <c r="F23" s="220">
        <f t="shared" si="0"/>
        <v>0</v>
      </c>
    </row>
    <row r="24" spans="1:10">
      <c r="A24" s="417" t="s">
        <v>698</v>
      </c>
      <c r="B24" s="418" t="s">
        <v>700</v>
      </c>
      <c r="C24" s="419" t="s">
        <v>699</v>
      </c>
      <c r="D24" s="231">
        <v>1</v>
      </c>
      <c r="E24" s="231"/>
      <c r="F24" s="420">
        <f t="shared" si="0"/>
        <v>0</v>
      </c>
      <c r="G24" s="194"/>
    </row>
    <row r="26" spans="1:10">
      <c r="B26" s="232" t="s">
        <v>1108</v>
      </c>
      <c r="C26" s="233" t="s">
        <v>699</v>
      </c>
      <c r="D26" s="147"/>
      <c r="E26" s="147"/>
      <c r="F26" s="147">
        <f>SUM(F4:F24)</f>
        <v>0</v>
      </c>
    </row>
    <row r="27" spans="1:10">
      <c r="B27" s="416" t="s">
        <v>1109</v>
      </c>
      <c r="C27" s="233"/>
      <c r="D27" s="147"/>
      <c r="E27" s="147"/>
      <c r="F27" s="147">
        <f>0.22*F26</f>
        <v>0</v>
      </c>
    </row>
    <row r="28" spans="1:10">
      <c r="B28" s="232" t="s">
        <v>1110</v>
      </c>
      <c r="C28" s="233"/>
      <c r="D28" s="147"/>
      <c r="E28" s="147"/>
      <c r="F28" s="147">
        <f>F26+F27</f>
        <v>0</v>
      </c>
    </row>
  </sheetData>
  <pageMargins left="0.70866141732283472" right="0.31496062992125984" top="0.74803149606299213" bottom="0.74803149606299213" header="0.31496062992125984" footer="0.31496062992125984"/>
  <pageSetup paperSize="9" orientation="portrait" verticalDpi="0" r:id="rId1"/>
  <headerFooter>
    <oddHeader>&amp;C&amp;KFF0000POPRAVEK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REKAPITULACIJA</vt:lpstr>
      <vt:lpstr>1_MOD_OBJEKT</vt:lpstr>
      <vt:lpstr>3_0_SPREMB_CESTE</vt:lpstr>
      <vt:lpstr>1. NADSTREŠNICA NAD VHODOM</vt:lpstr>
      <vt:lpstr>3_2_EKK</vt:lpstr>
      <vt:lpstr>3_3_KANALIZACIJA</vt:lpstr>
      <vt:lpstr>3_4_VODOVOD</vt:lpstr>
      <vt:lpstr>4_1_EL_INST</vt:lpstr>
      <vt:lpstr>6_1_TK</vt:lpstr>
      <vt:lpstr>7_TEH_ELEKTRONSKIH_INST</vt:lpstr>
      <vt:lpstr>8_OSTALE STORITVE</vt:lpstr>
      <vt:lpstr>'3_4_VODOVOD'!Print_Area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Janko Lisjak</dc:creator>
  <cp:lastModifiedBy>Sluzba PR1</cp:lastModifiedBy>
  <cp:lastPrinted>2018-03-12T12:34:10Z</cp:lastPrinted>
  <dcterms:created xsi:type="dcterms:W3CDTF">2016-04-11T10:33:32Z</dcterms:created>
  <dcterms:modified xsi:type="dcterms:W3CDTF">2018-03-12T12:36:19Z</dcterms:modified>
</cp:coreProperties>
</file>