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325" windowHeight="14490" tabRatio="598" activeTab="3"/>
  </bookViews>
  <sheets>
    <sheet name="Rekapitulacija" sheetId="1" r:id="rId1"/>
    <sheet name="TRT1" sheetId="2" r:id="rId2"/>
    <sheet name="most 1" sheetId="3" r:id="rId3"/>
    <sheet name="most 2" sheetId="4" r:id="rId4"/>
    <sheet name="most 3" sheetId="5" r:id="rId5"/>
    <sheet name="Katodna zaščita" sheetId="6" r:id="rId6"/>
    <sheet name="Sanacija - nesreča" sheetId="7" r:id="rId7"/>
    <sheet name="Električne instalacije-nesreča" sheetId="8" r:id="rId8"/>
  </sheets>
  <definedNames>
    <definedName name="_xlnm.Print_Area" localSheetId="2">'most 1'!$A$1:$E$108</definedName>
    <definedName name="_xlnm.Print_Area" localSheetId="3">'most 2'!$A$1:$E$84</definedName>
    <definedName name="_xlnm.Print_Area" localSheetId="4">'most 3'!$A$1:$E$63</definedName>
    <definedName name="_xlnm.Print_Area" localSheetId="1">'TRT1'!$A$1:$E$158</definedName>
  </definedNames>
  <calcPr fullCalcOnLoad="1"/>
</workbook>
</file>

<file path=xl/comments7.xml><?xml version="1.0" encoding="utf-8"?>
<comments xmlns="http://schemas.openxmlformats.org/spreadsheetml/2006/main">
  <authors>
    <author>mkramar</author>
  </authors>
  <commentList>
    <comment ref="B39" authorId="0">
      <text>
        <r>
          <rPr>
            <b/>
            <sz val="8"/>
            <rFont val="Tahoma"/>
            <family val="2"/>
          </rPr>
          <t>mkramar:</t>
        </r>
        <r>
          <rPr>
            <sz val="8"/>
            <rFont val="Tahoma"/>
            <family val="2"/>
          </rPr>
          <t xml:space="preserve">
srajčka - površina valja notri</t>
        </r>
      </text>
    </comment>
    <comment ref="B40" authorId="0">
      <text>
        <r>
          <rPr>
            <b/>
            <sz val="8"/>
            <rFont val="Tahoma"/>
            <family val="2"/>
          </rPr>
          <t>mkramar:</t>
        </r>
        <r>
          <rPr>
            <sz val="8"/>
            <rFont val="Tahoma"/>
            <family val="2"/>
          </rPr>
          <t xml:space="preserve">
srajčka - površina valja zunaj</t>
        </r>
      </text>
    </comment>
    <comment ref="B41" authorId="0">
      <text>
        <r>
          <rPr>
            <b/>
            <sz val="8"/>
            <rFont val="Tahoma"/>
            <family val="2"/>
          </rPr>
          <t>mkramar:</t>
        </r>
        <r>
          <rPr>
            <sz val="8"/>
            <rFont val="Tahoma"/>
            <family val="2"/>
          </rPr>
          <t xml:space="preserve">
kolobar na dnu kape</t>
        </r>
      </text>
    </comment>
    <comment ref="B72" authorId="0">
      <text>
        <r>
          <rPr>
            <b/>
            <sz val="8"/>
            <rFont val="Tahoma"/>
            <family val="2"/>
          </rPr>
          <t>mkramar:</t>
        </r>
        <r>
          <rPr>
            <sz val="8"/>
            <rFont val="Tahoma"/>
            <family val="2"/>
          </rPr>
          <t xml:space="preserve">
in situ del</t>
        </r>
      </text>
    </comment>
    <comment ref="B73" authorId="0">
      <text>
        <r>
          <rPr>
            <b/>
            <sz val="8"/>
            <rFont val="Tahoma"/>
            <family val="2"/>
          </rPr>
          <t>mkramar:</t>
        </r>
        <r>
          <rPr>
            <sz val="8"/>
            <rFont val="Tahoma"/>
            <family val="2"/>
          </rPr>
          <t xml:space="preserve">
notranjost insitu kolektorja - dobetoniranje vzdolžnikov</t>
        </r>
      </text>
    </comment>
    <comment ref="B102" authorId="0">
      <text>
        <r>
          <rPr>
            <b/>
            <sz val="8"/>
            <rFont val="Tahoma"/>
            <family val="2"/>
          </rPr>
          <t>mkramar:</t>
        </r>
        <r>
          <rPr>
            <sz val="8"/>
            <rFont val="Tahoma"/>
            <family val="2"/>
          </rPr>
          <t xml:space="preserve">
srajčke</t>
        </r>
      </text>
    </comment>
    <comment ref="B118" authorId="0">
      <text>
        <r>
          <rPr>
            <b/>
            <sz val="8"/>
            <rFont val="Tahoma"/>
            <family val="2"/>
          </rPr>
          <t>mkramar:</t>
        </r>
        <r>
          <rPr>
            <sz val="8"/>
            <rFont val="Tahoma"/>
            <family val="2"/>
          </rPr>
          <t xml:space="preserve">
jarem</t>
        </r>
      </text>
    </comment>
    <comment ref="B125" authorId="0">
      <text>
        <r>
          <rPr>
            <b/>
            <sz val="9"/>
            <rFont val="Tahoma"/>
            <family val="2"/>
          </rPr>
          <t>mkramar:</t>
        </r>
        <r>
          <rPr>
            <sz val="9"/>
            <rFont val="Tahoma"/>
            <family val="2"/>
          </rPr>
          <t xml:space="preserve">
insitu kolektor-dobetonirami vzdolžniki</t>
        </r>
      </text>
    </comment>
    <comment ref="B130" authorId="0">
      <text>
        <r>
          <rPr>
            <b/>
            <sz val="9"/>
            <rFont val="Tahoma"/>
            <family val="2"/>
          </rPr>
          <t>mkramar:</t>
        </r>
        <r>
          <rPr>
            <sz val="9"/>
            <rFont val="Tahoma"/>
            <family val="2"/>
          </rPr>
          <t xml:space="preserve">
plošča insitu kolektorja</t>
        </r>
      </text>
    </comment>
  </commentList>
</comments>
</file>

<file path=xl/sharedStrings.xml><?xml version="1.0" encoding="utf-8"?>
<sst xmlns="http://schemas.openxmlformats.org/spreadsheetml/2006/main" count="973" uniqueCount="470">
  <si>
    <t>1.</t>
  </si>
  <si>
    <t>2.</t>
  </si>
  <si>
    <t>3.</t>
  </si>
  <si>
    <t>4.</t>
  </si>
  <si>
    <t>5.</t>
  </si>
  <si>
    <t>6.</t>
  </si>
  <si>
    <t>7.</t>
  </si>
  <si>
    <t>9.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</si>
  <si>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</si>
  <si>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</si>
  <si>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A.</t>
  </si>
  <si>
    <r>
      <t>m</t>
    </r>
    <r>
      <rPr>
        <vertAlign val="superscript"/>
        <sz val="10"/>
        <rFont val="Times New Roman"/>
        <family val="1"/>
      </rPr>
      <t>1</t>
    </r>
  </si>
  <si>
    <t>18.</t>
  </si>
  <si>
    <t>19.</t>
  </si>
  <si>
    <t>B.</t>
  </si>
  <si>
    <t>REKAPITULACIJA</t>
  </si>
  <si>
    <t>kpl</t>
  </si>
  <si>
    <t>količina</t>
  </si>
  <si>
    <t>cena/enoto brez DDV</t>
  </si>
  <si>
    <t>skupaj brez DDV</t>
  </si>
  <si>
    <t>S K U P A J  B R E Z  D D V :</t>
  </si>
  <si>
    <t>SKUPAJ BREZ DDV</t>
  </si>
  <si>
    <t>SKUPAJ Z DDV</t>
  </si>
  <si>
    <t>kom</t>
  </si>
  <si>
    <t>Odstranitev s kloridi nasičenega zaščitnega sloja betona prečnikov nad armaturo do globine približno 3 cm pod vgrajeno armaturo, vključno s finim čiščenjem odstranjenih delcev ter odvozom materiala na gradbiščno deponijo do razdalje 3,0 km.</t>
  </si>
  <si>
    <t>Čiščenje obstoječe armature prečnikov do zahtevanega sijaja (SA2,5 pri peskanih površinah oziroma ST2 pri ročnem čiščenju).</t>
  </si>
  <si>
    <t>Odstranitev s kloridi nasičenega zaščitnega sloja betona vzdolžnikov nad armaturo do globine približno 3 cm pod vgrajeno armaturo, vključno s finim čiščenjem odstranjenih delcev ter odvozom materiala na gradbiščno deponijo do razdalje 3,0 km.</t>
  </si>
  <si>
    <t>Stroške za izvajanje tekoče kontrole vključno s pridobivanjem vseh potrebnih dokazil mora izvajalec vključiti v svojo ponudbeno ceno. Enako velja za strošek ureditve gradbišča (zavarovanje zgornjega dela obale ob izvajanju posamezne faze, skladno z navodili in omejitvami v tehničnem poročilu).</t>
  </si>
  <si>
    <t>Pranje vseh pripravljenih betonskih površin prečnikov pred betoniranjem z vodnim curkom s pritiskom 40-60 MPa.</t>
  </si>
  <si>
    <t>Premaz obstoječe armature prečnikov s premazom, ki služi kot kontaktni premaz in protikorozijska zaščita armature (skladno s SIST EN 1504-7).</t>
  </si>
  <si>
    <t>Prebrizg betonske površine prečnikov po razopaženju s penetrabilnim sredstvom za nego svežega betona in nadaljnjo zaščito betona pred prodorom agresivnih snovi, skladno s SIST EN 1504-2.</t>
  </si>
  <si>
    <t>Sanacija manjših razpok na prečnikih za preprečitev prodora agresivnih snovi iz okolja, širitev in zapolnitev razpok.</t>
  </si>
  <si>
    <t>Pranje vseh pripravljenih betonskih površin vzdolžnikov pred betoniranjem z vodnim curkom s pritiskom 40-60 MPa.</t>
  </si>
  <si>
    <t>Premaz obstoječe armature vzdolžnikov s premazom, ki služi kot kontaktni premaz in protikorozijska zaščita armature (skladno s SIST EN 1504-7).</t>
  </si>
  <si>
    <t>Sanacija obale TRT1</t>
  </si>
  <si>
    <t>Sanacija dostopnega mostu št. 1</t>
  </si>
  <si>
    <t>(0,1 x 0,7 x 2 + 0,1 x 1,2) x 21,9 x 13 = 74,02</t>
  </si>
  <si>
    <t>2,6 x 21,9 x 13 = 740,22</t>
  </si>
  <si>
    <t>(0,12 x 0,7 x 2 + 0,12 x 1,4) x 21,9 x 13 = 95,66</t>
  </si>
  <si>
    <t>2,8 x 21,9 x 13 = 797,16</t>
  </si>
  <si>
    <t>(0,12 x 0,5 x 2 + 0,12 x 0,5) x 8,0 x 26 = 37,44</t>
  </si>
  <si>
    <t>Sanacija manjših razpok na straneh vzdolžnikov za preprečitev prodora agresivnih snovi iz okolja, širitev in zapolnitev razpok.</t>
  </si>
  <si>
    <t>armaturne palice (S500)           kg</t>
  </si>
  <si>
    <t>armaturne mreže (S500)           kg</t>
  </si>
  <si>
    <t>3,54 x 116 = 410,64</t>
  </si>
  <si>
    <t>3,54 x 0,10 x 116 = 41,06</t>
  </si>
  <si>
    <t>3,9 x 0,12 x 116 = 54,29</t>
  </si>
  <si>
    <t>3,9 x 116 = 452,4</t>
  </si>
  <si>
    <t>6,8 x 0,10 x 26 = 17,68</t>
  </si>
  <si>
    <t>6,8 x 26 = 176,8</t>
  </si>
  <si>
    <t>7,48 x 0,12 x 26 = 23,34</t>
  </si>
  <si>
    <t>7,48 x 26 = 194,48</t>
  </si>
  <si>
    <t>Čiščenje obstoječe armature vzdolžnikov do zahtevanega sijaja (SA2,5 pri peskanih površinah oziroma ST2 pri ročnem čiščenju).</t>
  </si>
  <si>
    <t>Lokalna sanacija pasnic vzdolžnikov ter zamočenih mest (cca 20% površine): čiščenje odbijanje slabega betona (strojno z visokim pritiskom in ročno), vključno s finim čiščenjem odstranjenih delcev ter odvozom materiala na gradbiščno deponijo do razdalje 3,0 km.</t>
  </si>
  <si>
    <t>Lokalna sanacija pasnic vzdolžnikov ter zamočenih mest (cca 20% površine): strojno in ročno nanašanje sanacijske malte R3 (SIST EN 1504-3) v debelini do 5 cm, postopek izvedbe v skladu s SIST EN 1504-10.</t>
  </si>
  <si>
    <t>Lokalna sanacija pasnic vzdolžnikov ter zamočenih mest (cca 20% površine): ročno čiščenje armature do sijaja ST2 in premaz obstoječe armature vzdolžnikov s premazom, ki služi kot kontaktni premaz in protikorozijska zaščita armature (skladno s SIST EN 1504-7).</t>
  </si>
  <si>
    <t>(0,1 x 0,5 x 2 + 0,1 x 0,4) x 8,0 x 30 = 33,6</t>
  </si>
  <si>
    <t>1,4 x 8,0 x 30 = 336,0</t>
  </si>
  <si>
    <t>1,4 x 8,0 x 30 = 336,3</t>
  </si>
  <si>
    <t>(0,15 x 0,5 x 2 + 0,15 x 0,5) x 8,0 x 4 = 7,2</t>
  </si>
  <si>
    <t>1,5 x 8,0 x 30 = 360,0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</si>
  <si>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</si>
  <si>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</si>
  <si>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</si>
  <si>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</si>
  <si>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</si>
  <si>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</si>
  <si>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</si>
  <si>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</si>
  <si>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</si>
  <si>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</si>
  <si>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</si>
  <si>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</si>
  <si>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</si>
  <si>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</si>
  <si>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</si>
  <si>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</si>
  <si>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</si>
  <si>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</si>
  <si>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</si>
  <si>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</si>
  <si>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</si>
  <si>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</si>
  <si>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</si>
  <si>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</si>
  <si>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Sanacijo je potrebno izvajati po projektu PZI št. JP-03/17, ki je izdelan skladno s  smernicami poročila o pregledu objekta, ki ga je pripravil inštitut IGMAT d.d., pod oznako 108-KON-16.</t>
  </si>
  <si>
    <t>Odstranitev s kloridi nasičenega zaščitnega sloja betona nad armaturo tirnega nosilca in kolektorja v osi A/37-39 do globine približno 3 cm pod vgrajeno armaturo, vključno s finim čiščenjem odstranjenih delcev ter odvozom materiala na gradbiščno deponijo do razdalje 3,0 km.</t>
  </si>
  <si>
    <t>2,5 x 0,12 x 8,0 = 2,4</t>
  </si>
  <si>
    <t>Čiščenje obstoječe armature tirnega nosila in kolektorja v osi A/37-39 do zahtevanega sijaja (SA2,5 pri peskanih površinah oziroma ST2 pri ročnem čiščenju).</t>
  </si>
  <si>
    <t>Pranje pripravljene betonske površine tirnega nosilca s kolektorjem v osi A/37-39 pred betoniranjem z vodnim curkom s pritiskom 40-60 MPa.</t>
  </si>
  <si>
    <t>Premaz obstoječe armature tirnega nosilca s kolektorjem v osi A/37-39 s premazom, ki služi kot kontaktni premaz in protikorozijska zaščita armature (skladno s SIST EN 1504-7).</t>
  </si>
  <si>
    <t>Prebrizg betonske površine tirnega nosilca s kolektorjem v osi A/37-39 po razopaženju s penetrabilnim sredstvom za nego svežega betona in nadaljnjo zaščito betona pred prodorom agresivnih snovi, skladno s SIST EN 1504-2.</t>
  </si>
  <si>
    <t>Prebrizg betonske površine vzdolžnikov po razopaženju s penetrabilnim sredstvom za nego svežega betona in nadaljnjo zaščito betona pred prodorom agresivnih snovi, skladno s SIST EN 1504-2.</t>
  </si>
  <si>
    <t>35.</t>
  </si>
  <si>
    <t>36.</t>
  </si>
  <si>
    <t>37.</t>
  </si>
  <si>
    <t>38.</t>
  </si>
  <si>
    <t>39.</t>
  </si>
  <si>
    <t>3,54 x 0,10 x 16 = 5,66</t>
  </si>
  <si>
    <t>Sanacija dostopnega mostu št. 2</t>
  </si>
  <si>
    <t>Sanacija dostopnega mostu št. 3</t>
  </si>
  <si>
    <t>C.</t>
  </si>
  <si>
    <t>D.</t>
  </si>
  <si>
    <t>3,54 x 16 = 56,64</t>
  </si>
  <si>
    <t>3,9 x 0,12 x 16 = 7,49</t>
  </si>
  <si>
    <t>3,9 x 16 = 62,4</t>
  </si>
  <si>
    <t>Sanacija manjših razpok na ostalih sekundarnih prečnikih v oseh 4 in 6 za preprečitev prodora agresivnih snovi iz okolja, širitev in zapolnitev razpok.</t>
  </si>
  <si>
    <t>Odstranitev s kloridi nasičenega zaščitnega sloja betona nad armaturo primarnih vzdolžnikov v oseh 4/J-K in 6/I-J ter konzolnega roba za napeljave kablov do globine približno 3 cm pod vgrajeno armaturo, vključno s finim čiščenjem odstranjenih delcev ter odvozom materiala na gradbiščno deponijo do razdalje 3,0 km.</t>
  </si>
  <si>
    <t>(0,1 x 0,7 x 2 + 0,1 x 1,2) x 6 x 2 + 2 = 5,12</t>
  </si>
  <si>
    <t>2,6 x 6 x 2 + 12= 43,2</t>
  </si>
  <si>
    <t>Čiščenje obstoječe armature primarnih vzdolžnikov v oseh 4/J-K in 6/I-J ter konzolnega roba za napeljave kablov do zahtevanega sijaja (SA2,5 pri peskanih površinah oziroma ST2 pri ročnem čiščenju).</t>
  </si>
  <si>
    <t>Pranje vseh pripravljenih betonskih površin primarnih vzdolžnikov v oseh 4/J-K in 6/I-J ter konzolnega roba za napeljave kablov pred betoniranjem z vodnim curkom s pritiskom 40-60 MPa.</t>
  </si>
  <si>
    <t>Premaz obstoječe armature primarnih vzdolžnikov v oseh 4/J-K in 6/I-J ter konzolnega roba za napeljave kablov s premazom, ki služi kot kontaktni premaz in protikorozijska zaščita armature (skladno s SIST EN 1504-7).</t>
  </si>
  <si>
    <t>(0,12 x 0,7 x 2 + 0,12 x 1,4) x 6 x 2 + 2 = 22,26</t>
  </si>
  <si>
    <t>Prebrizg betonske površine primarnih vzdolžnikov v oseh 4/J-K in 6/I-J ter konzolnega roba za napeljave kablov po razopaženju s penetrabilnim sredstvom za nego svežega betona in nadaljnjo zaščito betona pred prodorom agresivnih snovi, skladno s SIST EN 1504-2.</t>
  </si>
  <si>
    <t>2,8 x 6 x 2 + 12 = 45,6</t>
  </si>
  <si>
    <t>(0,1 x 0,5 x 2 + 0,1 x 0,4) x 8,0 x 2 = 2,24</t>
  </si>
  <si>
    <t>1,4 x 8,0 x 2 = 22,4</t>
  </si>
  <si>
    <t>(0,12 x 0,5 x 2 + 0,12 x 0,5) x 8,0 x 2 = 2,88</t>
  </si>
  <si>
    <t>Dobava in vgradnja novega zaščitnega sanacijskega sloja samozgoščevalnega betona primarnih vzdolžnikov v oseh 4/J-K in 6/I-J ter konzolnega roba za napeljave kablov, beton mora ustrezati zahtevam iz tehničnega poročila (C35/45 XC4/XS3 Dmax 4).</t>
  </si>
  <si>
    <t>Dobava in vgradnja novega zaščitnega sanacijskega sloja samozgoščevalnega betona glav enojnih pilotov (POZ 1), beton mora ustrezati zahtevam iz tehničnega poročila (C35/45 XC4/XS3 Dmax 4).</t>
  </si>
  <si>
    <t>1,5 x 8,0 x 2 = 24</t>
  </si>
  <si>
    <t>Dobava in vgradnja novega zaščitnega sanacijskega sloja samozgoščevalnega betona prečnikov, beton mora ustrezati zahtevam iz tehničnega poročila (C35/45 XC4/XS3 Dmax 4).</t>
  </si>
  <si>
    <t>Dobava in vgradnja novega zaščitnega sanacijskega sloja samozgoščevalnega betona vzdolžnikov, beton mora ustrezati zahtevam iz tehničnega poročila (C35/45 XC4/XS3 Dmax 4).</t>
  </si>
  <si>
    <t>Dobava in vgradnja novega zaščitnega sanacijskega sloja samozgoščevalnega betona tirnega nosilca s kolektorjem v osi A/37-39, beton mora ustrezati zahtevam iz tehničnega poročila (C35/45 XC4/XS3 Dmax 4).</t>
  </si>
  <si>
    <t>Dobava in vgradnja novega zaščitnega sanacijskega sloja samozgoščevalnega betona vzdolžnikov št. 158, 159, 161 in 162, beton mora ustrezati zahtevam iz tehničnega poročila (C35/45 XC4/XS3 Dmax 4).</t>
  </si>
  <si>
    <t>OBALA TRT1</t>
  </si>
  <si>
    <t>DOSTOPNI MOST 1</t>
  </si>
  <si>
    <t>DOSTOPNI MOST 2</t>
  </si>
  <si>
    <t>3,54 x 0,10 x 20 = 7,08</t>
  </si>
  <si>
    <t>3,54 x 20 = 70,8</t>
  </si>
  <si>
    <t>3,9 x 0,12 x 20 = 9,36</t>
  </si>
  <si>
    <t>3,9 x 20 = 78,0</t>
  </si>
  <si>
    <t>Sanacija manjših razpok na ostalih sekundarnih prečnikih v oseh 47 in 49 za preprečitev prodora agresivnih snovi iz okolja, širitev in zapolnitev razpok.</t>
  </si>
  <si>
    <t>Odstranitev s kloridi nasičenega zaščitnega sloja betona sekundarnih prečnikov (2, 31) nad armaturo do globine približno 3 cm pod vgrajeno armaturo, vključno s finim čiščenjem odstranjenih delcev ter odvozom materiala na gradbiščno deponijo do razdalje 3,0 km.</t>
  </si>
  <si>
    <t>Odstranitev s kloridi nasičenega zaščitnega sloja betona sekundarnih prečnikov (1, 31) nad armaturo do globine približno 3 cm pod vgrajeno armaturo, vključno s finim čiščenjem odstranjenih delcev ter odvozom materiala na gradbiščno deponijo do razdalje 3,0 km.</t>
  </si>
  <si>
    <t>Čiščenje obstoječe armature sekundarnih prečnikov (1, 31) do zahtevanega sijaja (SA2,5 pri peskanih površinah oziroma ST2 pri ročnem čiščenju).</t>
  </si>
  <si>
    <t>Pranje vseh pripravljenih betonskih površin sekundarnih prečnikov (1, 31) pred betoniranjem z vodnim curkom s pritiskom 40-60 MPa.</t>
  </si>
  <si>
    <t>Premaz obstoječe armature sekundarnih prečnikov (1, 31) s premazom, ki služi kot kontaktni premaz in protikorozijska zaščita armature (skladno s SIST EN 1504-7).</t>
  </si>
  <si>
    <t>Dobava in vgradnja novega zaščitnega sanacijskega sloja samozgoščevalnega betona sekundarnih prečnikov (1, 31), beton mora ustrezati zahtevam iz tehničnega poročila (C35/45 XC4/XS3 Dmax 4).</t>
  </si>
  <si>
    <t>Prebrizg betonske površine sekundarnih prečnikov po razopaženju s penetrabilnim sredstvom za nego svežega betona in nadaljnjo zaščito betona pred prodorom agresivnih snovi, skladno s SIST EN 1504-2.</t>
  </si>
  <si>
    <t>Sanacija manjših razpok na straneh primarnih vzdolžnikov za preprečitev prodora agresivnih snovi iz okolja, širitev in zapolnitev razpok.</t>
  </si>
  <si>
    <t>DOSTOPNI MOST 3</t>
  </si>
  <si>
    <t>3,54 x 0,10 x 6 = 2,12</t>
  </si>
  <si>
    <t>3,54 x 6 = 21,24</t>
  </si>
  <si>
    <t>3,9 x 0,12 x 6 = 2,81</t>
  </si>
  <si>
    <t>3,9 x 6 = 23,4</t>
  </si>
  <si>
    <t>Sanacija manjših razpok na straneh vzdolžnikov in prečnikov za preprečitev prodora agresivnih snovi iz okolja, širitev in zapolnitev razpok.</t>
  </si>
  <si>
    <t>SANACIJA OBALE TRT1 IN DOSTOPNIH MOSTOV ŠT. 1, 2 IN 3</t>
  </si>
  <si>
    <t>40.</t>
  </si>
  <si>
    <t>Strokovni pregled in dokumentiranje stanja obstoječe armature (po odbijanju betona).</t>
  </si>
  <si>
    <t>ur</t>
  </si>
  <si>
    <r>
      <t xml:space="preserve">Dobava, krivljenje in vgradnja pomožne armature za izvedbo katodne zaščite v skladu z načrtom št. 1488/2017. Pomožne palice se privarijo na armaturne koše betonskih elementov, ki se navežejo na anodno mrežo - katodno zaščito. Vzdolž prečnikov in vzdolžnikov se doda eno palico </t>
    </r>
    <r>
      <rPr>
        <sz val="10"/>
        <rFont val="Calibri"/>
        <family val="2"/>
      </rPr>
      <t>Φ</t>
    </r>
    <r>
      <rPr>
        <sz val="10"/>
        <rFont val="Times New Roman"/>
        <family val="1"/>
      </rPr>
      <t xml:space="preserve">8 mm, ki se jo privari na obstoječa stremena. Na vsakem elementu (vzdolžniki, prečniki, kape pilotov) se doda po ena palica </t>
    </r>
    <r>
      <rPr>
        <sz val="10"/>
        <rFont val="Calibri"/>
        <family val="2"/>
      </rPr>
      <t>Φ</t>
    </r>
    <r>
      <rPr>
        <sz val="10"/>
        <rFont val="Times New Roman"/>
        <family val="1"/>
      </rPr>
      <t>8, ki poveže armaturo s katodno zaščito in se jo krivi v skladu z detajlom v načrtu katodne zaščite ter vari v 5 točkah. V ceni postavke zajeti dobavo, krivljenje, montažo in varjenje armaturnih palic z vsemi potrebnimi deli in materialom.</t>
    </r>
  </si>
  <si>
    <t>kg</t>
  </si>
  <si>
    <t>Odstranitev s kloridi nasičenega zaščitnega sloja betona kap enojnih pilotov (POZ 1) nad armaturo do globine približno 3 cm pod vgrajeno armaturo, vključno s finim čiščenjem odstranjenih delcev ter odvozom materiala na gradbiščno deponijo do razdalje 3,0 km.</t>
  </si>
  <si>
    <t>Odstranitev s kloridi nasičenega zaščitnega sloja betona kap dvojnih pilotov (POZ 2) nad armaturo do globine približno 3 cm pod vgrajeno armaturo, vključno s finim čiščenjem odstranjenih delcev ter odvozom materiala na gradbiščno deponijo do razdalje 3,0 km.</t>
  </si>
  <si>
    <t>Čiščenje obstoječe armature kap enojnih pilotov (POZ 1) do zahtevanega sijaja (SA2,5 pri peskanih površinah oziroma ST2 pri ročnem čiščenju).</t>
  </si>
  <si>
    <t>Čiščenje obstoječe armature kap dvojnih pilotov (POZ 2) do zahtevanega sijaja (SA2,5 pri peskanih površinah oziroma ST2 pri ročnem čiščenju).</t>
  </si>
  <si>
    <t>Pranje vseh pripravljenih betonskih površin kap enojnih pilotov (POZ 1) pred betoniranjem z vodnim curkom s pritiskom 40-60 MPa.</t>
  </si>
  <si>
    <t>Pranje vseh pripravljenih betonskih površin kap dvojnih pilotov (POZ 2) pred betoniranjem z vodnim curkom s pritiskom 40-60 MPa.</t>
  </si>
  <si>
    <t>Premaz obstoječe armature kap enojnih pilotov (POZ 1) s premazom, ki služi kot kontaktni premaz in protikorozijska zaščita armature (skladno s SIST EN 1504-7).</t>
  </si>
  <si>
    <t>Premaz obstoječe armature kap dvojnih pilotov (POZ 2) s premazom, ki služi kot kontaktni premaz in protikorozijska zaščita armature (skladno s SIST EN 1504-7).</t>
  </si>
  <si>
    <t>Krivljenje, rezanje, dobava in vgradnja dodatne armature v kape enojnih in dvojnih pilotov (POZ 1, POZ 2) v skladu z armaturnimi risbami, v ceni je potrebno upoštevati dodatno krojenje armature po opažu na licu mesta (po potrebi).</t>
  </si>
  <si>
    <t>Vrtanje lukenj premera do 12 mm in globine do 30 cm ter vgradnja sider v kape enojnih in dvojnih pilotov (POZ 1, POZ 2) z epoksdino smolo v skladu z armaturnimi risbami (teža sider je upoštevana v količini armature).</t>
  </si>
  <si>
    <t>Dobava in vgradnja novega zaščitnega sanacijskega sloja samozgoščevalnega betona kap enojnih pilotov (POZ 1), beton mora ustrezati zahtevam iz tehničnega poročila (C35/45 XC4/XS3 Dmax 4).</t>
  </si>
  <si>
    <t>Dobava in vgradnja novega zaščitnega sanacijskega sloja zamozgoščevalnega betona kap dvojnih pilotov (POZ 2), beton mora ustrezati zahtevam iz tehničnega poročila (C35/45 XC4/XS3 Dmax 4).</t>
  </si>
  <si>
    <t>Prebrizg betonske površine kap enojnih pilotov (POZ 1) po razopaženju s penetrabilnim sredstvom za nego svežega betona in nadaljnjo zaščito betona pred prodorom agresivnih snovi, skladno s SIST EN 1504-2.</t>
  </si>
  <si>
    <t>Prebrizg betonske površine kap dvojnih pilotov (POZ 2) po razopaženju s penetrabilnim sredstvom za nego svežega betona in nadaljnjo zaščito betona pred prodorom agresivnih snovi, skladno s SIST EN 1504-2.</t>
  </si>
  <si>
    <t>Krivljenje, rezanje, dobava in vgradnja dodatne armature v kape enojnih in dvojnih pilotov (POZ 1) v skladu z armaturnimi risbami, v ceni je potrebno upoštevati dodatno krojenje armature po opažu na licu mesta (po potrebi).</t>
  </si>
  <si>
    <t>41.</t>
  </si>
  <si>
    <t>Podlivanje mest z delnim naleganjem vzdolžnikov na kape pilotov do polnega naleganja z ekspanzijsko cementno podlivno malto R4 (SIST EN 1504-3), vključno z vsemi potrebnimi pripravljalnimi (priprava površine, opaženje po potrebi) in zaključnimi deli, ocenjena poraba malte je do 300 kg/kapo.</t>
  </si>
  <si>
    <r>
      <t xml:space="preserve">Dobava in vgradnja LTŽ mostnega požiralnika tipa D400 (EN 124) z LTŽ iztočno cevjo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>150, vključno z vsemi potrebni pripravljalnimi in zaključnimi deli na povozni površini in na spodnji strani.</t>
    </r>
  </si>
  <si>
    <t>Krivljenje, rezanje, dobava in vgradnja dodatne armature v vzdolžnike in prečnke po potrebi, glede na dejansko stanje korozije obstoječe armature, detajl dodatne armature poda projektant glede na dejansko ugotovljeno stanje ob izvedbi.</t>
  </si>
  <si>
    <t>Popis del s predizmerami</t>
  </si>
  <si>
    <t>S SANACIJO OBALE TRT1 ZARADI LADIJSKE NESREČE IN PADCA DVIGALA</t>
  </si>
  <si>
    <t xml:space="preserve">A. </t>
  </si>
  <si>
    <t>Katodna zaščita - demontaža/montaža elementov KZ jeklenih pilotov</t>
  </si>
  <si>
    <t>Katodna zaščita TRT1</t>
  </si>
  <si>
    <t>Katodna zaščita dostopni most št. 1</t>
  </si>
  <si>
    <t>Katodna zaščita dostopni most št. 2</t>
  </si>
  <si>
    <t>SANACIJA OBALE TRT1 ZARADI LADIJSKE NESREČE IN PADCA DVIGALA</t>
  </si>
  <si>
    <t xml:space="preserve">SANACIJA SPODNJE NOSILNE KONSTRUKCIJE OBALE TRT 1 IN </t>
  </si>
  <si>
    <t>DOSTOPNIH MOSTOV ŠT.1,2 IN 3</t>
  </si>
  <si>
    <t>Katodna zaščita</t>
  </si>
  <si>
    <t xml:space="preserve">Za vse postavke velja, da je v ceni upoštevana dobava, usklajevanje z naročnikom in ostalimi izvajalci, organiziranje, montaža in montažni material. </t>
  </si>
  <si>
    <t>A1.</t>
  </si>
  <si>
    <t>Demontaža/montaža elementov KZ jeklenih pilotov</t>
  </si>
  <si>
    <t>A2.</t>
  </si>
  <si>
    <t>TRT 1</t>
  </si>
  <si>
    <t>A3.</t>
  </si>
  <si>
    <t>Dostopni most 1</t>
  </si>
  <si>
    <t>Dostopni most 2</t>
  </si>
  <si>
    <t>Zap.št.</t>
  </si>
  <si>
    <t>Opis postavk</t>
  </si>
  <si>
    <t>EM</t>
  </si>
  <si>
    <t>cena/EM</t>
  </si>
  <si>
    <t>vrednost del</t>
  </si>
  <si>
    <t>Demontaža obstoječih anod in pritrdilnega materiala. Odklop MMO anode na spoju izven območja plimovanja. Odstranitev uteži in vrvi ter odvoz na deponijo.</t>
  </si>
  <si>
    <t>kos</t>
  </si>
  <si>
    <t>Demontaža obstoječih kabelskih razvodov katodne zaščite. Odstranitev anodnih, katodnih kablov in pritrdilnega materiala. Uvlačevanje kabla v kabelsko kineto ali kabelski jašek.</t>
  </si>
  <si>
    <t>m</t>
  </si>
  <si>
    <t>Montaža MMO anode z obešanjem pod priobalno konstrukcijo. Dobava in montaža pritrdilnega in obešalnega materiala, vgradnja anode in priključitev na obstoječi kabelski razvod.</t>
  </si>
  <si>
    <t>Montaža kablov pod obalo  16-120 mm², na betonsko konstrukcijo, kompletno s pritrdilnim materialom in nerjavečega jekla.</t>
  </si>
  <si>
    <t>Dobava in montaža naprave za katodno zaščito, priključitev, nastavitev naprave in umerjanje. Parametri naprave: Stikalni usmernik z modularno močnostno tehniko 4500W, CE certifikat, izkoristek min. 86,5%, univerzalno napajanje in maksimalno valovitostjo 150mVp-p. Prikazovalnik parametrov U,I,Eon,Eoff ,T; galvansko ločeni vhodi in izhodi z priklopi za telemetrijo in krmiljenje hlajenja. Krmiljenje z omejitvijo toka, napetosti in regulacijo izhodne moči glede na polariziran potencial.(optimizirana energetska poraba). Naprava mora biti izdelana za zagotovitev delovanja po SIST EN12473:2000, 13174:2003</t>
  </si>
  <si>
    <t xml:space="preserve">S K U P A J </t>
  </si>
  <si>
    <t>EUR</t>
  </si>
  <si>
    <t>Dobava in montaža naprave za katodno zaščito, priključitev, nastavitev naprave in umerjanje. Parametri naprave: Stikalni usmernik z modularno močnostno tehniko 1500W , CE certifikat, izkoristek min. 86,5%, univerzalno napajanje in maksimalno valovitostjo 150mVp-p. Prikazovalnik parametrov U,I,Eon,Eoff ,T; galvansko ločeni vhodi in izhodi z priklopi za telemetrijo in krmiljenje hlajenja. Krmiljenje z omejitvijo toka, napetosti in regulacijo izhodne moči glede na polariziran potencial.(optimizirana energetska poraba). Naprava mora biti izdelana za zagotovitev delovanja po SIST EN12473:2000, 13174:2003</t>
  </si>
  <si>
    <t>Dobava in montaža prostostoječe omare barvano RAL 7035 dimenzije (ŠxVxG) 1600x2000x400 vključno s priključno merilnim mestom z zbiralkami anodnih in katodnih tokokrogov, predvidenim prostorom za montažo telemetrije in opremo za priključitev aktivnih in pasivnihh merilnih zank. Vključno z opremo za priklop NN napajanja</t>
  </si>
  <si>
    <t>Izvedba elektro napajanja za napravo katodne zaščite v  TP TRT 2. Prestavitev prostora katodne zaščite iz NN prostora v SN prostor.</t>
  </si>
  <si>
    <t>Vodnik HMWPE 1x16mm²  (montaža delno pod pomolom na plavajočem podestu izvajalca katodne zaščite, delno na  kabelske police v kineti)</t>
  </si>
  <si>
    <t>Vodnik HMWPE 1x4mm²   (montaža pod pomolom na plavajočem podestu izvajalca katodne zaščite)</t>
  </si>
  <si>
    <t>Vodnik RHH # 3x 14 AWG   (montaža pod pomolom na plavajočem podestu izvajalca katodne zaščite)</t>
  </si>
  <si>
    <t>Vodnik RHH # 1x 14 AWG   (montaža pod pomolom na plavajočem podestu izvajalca katodne zaščite)</t>
  </si>
  <si>
    <t>Vodnik NYY- J 16x2,5mm²   (montaža delno pod pomolom na plavajočem podestu izvajalca katodne zaščite, delno na  kabelske police v kineti)</t>
  </si>
  <si>
    <t xml:space="preserve">Dobava in vgradnja ref. elektrode AgAgCl vključno s montažnim priborom in priključitev elektrode na merilni kabel z izdelavo kabelske spojke. </t>
  </si>
  <si>
    <t xml:space="preserve">Dobava in vgradnja Korozijskega kupona za armaturo B 500 B vključno z montažnim priborom in priključitev kupona na merilni kabel z izdelavo kabelske spojke. </t>
  </si>
  <si>
    <t>MMO (Mix metal oxsid) trak kapacitete 110mA/m².Dobava in vgradnja na distančnike za polaganje anod, direktno na armaturo.   Na mestih izpostavitve atmosferi, zaščiteno z epoksi maso Sikadur RAPID.          (ali enakovredno)</t>
  </si>
  <si>
    <t>Dobava in vgradnja titan tokovnih distributorjev anodnega sistema. Na mestih izpostavitve atmosferi, zaščiteno z epoksi maso Sikadur RAPID.(ali enakovredno)</t>
  </si>
  <si>
    <t>Vzpostavitev katodne mreže elementa  na posameznem katodnem priključku , vključno z meritvami in izvedbo katodnega priključka na katodni vodnik</t>
  </si>
  <si>
    <t>Vzpostavitev anodne mreže elementa na posameznem anodnem polju s točkovnim varjenjem titan trakov, vključno z meritvami o ustreznosti in izvedbo anodnega priključka na anodni vodnik</t>
  </si>
  <si>
    <t>Dobava in montaža priključnega mesta za posamično polje pod pomolom z razdelitvijo  anodnih kablov na zbiralki,  katodnih kablov na zbiralki in priključki za merilno opremo.  Priključitev vodnikov in zalivanje s vodotesno maso odporno na kloride.</t>
  </si>
  <si>
    <t>Dobava in montaža priključnega mesta za posamično cono pod pomolom z razdelitvijo  anodnih kablov na zbiralki,  katodnih kablov na zbiralki in priključki za merilno opremo.  Priključitev vodnikov in zalivanje s vodotesno maso odporno na kloride.</t>
  </si>
  <si>
    <t>Dobava in montaža kabelskih polic INOX 304L PK 200 s pokrovi in pritrdilnim materialom. Montirano v robni kineti. Odpiranje jaškov na 8m za dostop.</t>
  </si>
  <si>
    <t>Dobava,montaža MiniTrans periferne enote za daljinski nadzor delovanja naprav katodne zaščite, komplet (periferna enota, baterija, DCF antena) z napajalnikom in MiniControl enoto vgrajeno v omari PMO</t>
  </si>
  <si>
    <t>Meritve, funkcijski preizkus in merilno poročilo</t>
  </si>
  <si>
    <r>
      <t xml:space="preserve">Vodnik NYY-J 1x120mm² (montaža delno pod pomolom na plavajočem podestu izvajalca katodne zaščite, delno na  kabelske police v kineti). Montažni pribor pod priobalno konstrukcijo INOX 316L barvan epoxsy zinc 250 </t>
    </r>
    <r>
      <rPr>
        <sz val="10"/>
        <rFont val="Calibri"/>
        <family val="2"/>
      </rPr>
      <t>µ</t>
    </r>
    <r>
      <rPr>
        <sz val="10"/>
        <rFont val="Arial"/>
        <family val="2"/>
      </rPr>
      <t>m.</t>
    </r>
  </si>
  <si>
    <r>
      <t xml:space="preserve">Vodnik NYY-J 1x95mm² (montaža delno pod pomolom na plavajočem podestu izvajalca katodne zaščite, delno na  kabelske police v kineti). Montažni pribor pod priobalno konstrukcijo INOX 316L barvan epoxsy zinc 250 </t>
    </r>
    <r>
      <rPr>
        <sz val="10"/>
        <rFont val="Calibri"/>
        <family val="2"/>
      </rPr>
      <t>µ</t>
    </r>
    <r>
      <rPr>
        <sz val="10"/>
        <rFont val="Arial"/>
        <family val="2"/>
      </rPr>
      <t>m.</t>
    </r>
  </si>
  <si>
    <t>Nepredvidena dela - 10% od vrednosti del</t>
  </si>
  <si>
    <t>Nepredvidena dela - 5% od vrednosti del</t>
  </si>
  <si>
    <t>SKUPAJ</t>
  </si>
  <si>
    <t>00.</t>
  </si>
  <si>
    <t>PRIPRAVLJALNA IN RUŠITVENA DELA</t>
  </si>
  <si>
    <t>00.1.</t>
  </si>
  <si>
    <t>GEODETSKA DELA</t>
  </si>
  <si>
    <t>00.1.1.</t>
  </si>
  <si>
    <t>Postavitev in zavarovanje osi pilotov</t>
  </si>
  <si>
    <t>00.1.2.</t>
  </si>
  <si>
    <t>Postavitev in zavarovanje  profilov</t>
  </si>
  <si>
    <t>00.1.3.</t>
  </si>
  <si>
    <t>Določitev in preverjanje položajev, višin in smeri pri</t>
  </si>
  <si>
    <t xml:space="preserve">sanaciji objekta </t>
  </si>
  <si>
    <t>Skupaj 00.1</t>
  </si>
  <si>
    <t>00.2.</t>
  </si>
  <si>
    <t>RUŠITVENA DELA (upoštevan je tudi odvoz na deponijo skladno z načrtom ravnanja z gradbenimi odpadki)</t>
  </si>
  <si>
    <t>00.2.1.</t>
  </si>
  <si>
    <t>Odstranitev poškodovane ograje in jeklenih konzol ter polic za instalacije</t>
  </si>
  <si>
    <t>00.2.2.</t>
  </si>
  <si>
    <t>Rušenje armirano betonske zgornje plošče od linije zalednega tirnega nosilca do roba konstrukcije med osema 10 in 12</t>
  </si>
  <si>
    <t>m3</t>
  </si>
  <si>
    <t>00.2.3.</t>
  </si>
  <si>
    <t>Rušenje zalednega vzdolžnika med osema 10 in 11 (del med osema 11 in 12 je bil porušen ob nesreči)</t>
  </si>
  <si>
    <t>00.2.4.</t>
  </si>
  <si>
    <r>
      <t xml:space="preserve">Rušenje delno že ob nesreči porušenega armirano betonskega jarma poševnih pilotov v osi 11. Pri rušenju bo potrebno ohraniti sidrna ploščata železa iz nepoškodovanega pilota D 11 in v kar največji meri tudi sidrno armaturo (palice </t>
    </r>
    <r>
      <rPr>
        <sz val="11"/>
        <rFont val="Calibri"/>
        <family val="2"/>
      </rPr>
      <t>φ</t>
    </r>
    <r>
      <rPr>
        <sz val="11"/>
        <rFont val="Times New Roman"/>
        <family val="1"/>
      </rPr>
      <t xml:space="preserve"> 32) iz nepoškodovanega dela jarma</t>
    </r>
  </si>
  <si>
    <t>00.2.5.</t>
  </si>
  <si>
    <t>Rušenje dveh poškodovanih pasnic med vzdolžnimi nosilci pod obalno konstrukcijo poljih med osema 10 in 12</t>
  </si>
  <si>
    <t>2*1,1*7,8*0,07</t>
  </si>
  <si>
    <t>Skupaj 00.2</t>
  </si>
  <si>
    <t>PRIPRAVLJALNA DELA SKUPAJ</t>
  </si>
  <si>
    <t>01.</t>
  </si>
  <si>
    <t>TESARSKA DELA</t>
  </si>
  <si>
    <t>V opažih je zajeta izdelava, montaža in demontaža opaža, ves pomožni material skupaj z začasnimi podpiranji in pritrditvami na izvedene konstrukcije.</t>
  </si>
  <si>
    <t>01.1.</t>
  </si>
  <si>
    <r>
      <t xml:space="preserve">Opaž armiranobetonske srajčke pilota </t>
    </r>
    <r>
      <rPr>
        <sz val="11"/>
        <rFont val="Symbol"/>
        <family val="1"/>
      </rPr>
      <t>f</t>
    </r>
    <r>
      <rPr>
        <sz val="11"/>
        <rFont val="Times New Roman CE"/>
        <family val="1"/>
      </rPr>
      <t>812.8*12.5, izdelane v</t>
    </r>
  </si>
  <si>
    <t xml:space="preserve">betonarni; </t>
  </si>
  <si>
    <t>2*3,14*0,42*2,65</t>
  </si>
  <si>
    <t>2*3,14*0,54*2,65</t>
  </si>
  <si>
    <t>((2*3,14*0,54^2)-(2*3,14*0,42^2))*2</t>
  </si>
  <si>
    <t>m2</t>
  </si>
  <si>
    <t xml:space="preserve">kom </t>
  </si>
  <si>
    <t>01.2.</t>
  </si>
  <si>
    <t>Opaž armiranobetonskega jarma (spodnji del) v osi 11</t>
  </si>
  <si>
    <t>1,7*1,5</t>
  </si>
  <si>
    <t>2*1,70*1</t>
  </si>
  <si>
    <t>1,5*1</t>
  </si>
  <si>
    <t>01.3.</t>
  </si>
  <si>
    <t>Opaž armiranobetonskega jarma (zgornji del) v osi 11</t>
  </si>
  <si>
    <t>2*0,9*1,02</t>
  </si>
  <si>
    <t>1,5*1,02</t>
  </si>
  <si>
    <t>Opaž armiranobetonskega zalednega vzdolžnika v osi F.</t>
  </si>
  <si>
    <t>2*3,27*0,4</t>
  </si>
  <si>
    <t>2*4,02*1,025</t>
  </si>
  <si>
    <t>2*3,27*1,025</t>
  </si>
  <si>
    <t>01.4.</t>
  </si>
  <si>
    <t>Opaž armiranobetonske plošče in dela zalednega</t>
  </si>
  <si>
    <t>vzdolžnika</t>
  </si>
  <si>
    <t>2*0,9*3,27</t>
  </si>
  <si>
    <t>2*4,02*0,33</t>
  </si>
  <si>
    <t>Dobava in vgraditev plastičnih cevi  za instalacije</t>
  </si>
  <si>
    <t>f110</t>
  </si>
  <si>
    <t>3*8,04</t>
  </si>
  <si>
    <t>01.5.</t>
  </si>
  <si>
    <t xml:space="preserve">Izdelava, montaža in demontaža visečega </t>
  </si>
  <si>
    <t>odra za izvedbo jarma in ostalih elementov,</t>
  </si>
  <si>
    <t>glede na izbrano tehnologijo izvajalca</t>
  </si>
  <si>
    <t>3,00*8,5</t>
  </si>
  <si>
    <t>01.6.</t>
  </si>
  <si>
    <r>
      <t xml:space="preserve">Vgraditev slepega opaža v jeklen pilot </t>
    </r>
    <r>
      <rPr>
        <sz val="11"/>
        <rFont val="Symbol"/>
        <family val="1"/>
      </rPr>
      <t>f</t>
    </r>
    <r>
      <rPr>
        <sz val="11"/>
        <rFont val="Times New Roman CE"/>
        <family val="1"/>
      </rPr>
      <t>812,50 x 12,5mm</t>
    </r>
  </si>
  <si>
    <t>za izvedbo čepa v pilotu</t>
  </si>
  <si>
    <t>0,813*0,813*3,14/4</t>
  </si>
  <si>
    <t xml:space="preserve">TESARSKA DELA SKUPAJ </t>
  </si>
  <si>
    <t>02.</t>
  </si>
  <si>
    <t>BETONERSKA DELA</t>
  </si>
  <si>
    <t>02.1.</t>
  </si>
  <si>
    <t>Izdelava, dovoz in montaža AB montažne</t>
  </si>
  <si>
    <t>srajčke za pilot, izdelane iz betona C35/45 XS3,</t>
  </si>
  <si>
    <t>debelina stene 12cm, dolžina 2,65m, vključno</t>
  </si>
  <si>
    <t>s tesnenjem in injiciranjem stika pilot-srajčka s</t>
  </si>
  <si>
    <t>cementnim mlekom.</t>
  </si>
  <si>
    <t>3,14*(0,54^2-0,42^2))*2,65</t>
  </si>
  <si>
    <t>02.2.</t>
  </si>
  <si>
    <t>Betoniranje čepa pri pilotih  v debelini 30cm na slepi opaž</t>
  </si>
  <si>
    <t>z betonom C25/30.</t>
  </si>
  <si>
    <t>3,14*0,41*0,41*0,30</t>
  </si>
  <si>
    <t>02.3.</t>
  </si>
  <si>
    <t>Zapolnitev AB čepa pilota z betonom C35/45.</t>
  </si>
  <si>
    <t>3,14*0,41*0,41*3,05</t>
  </si>
  <si>
    <t>02.4.</t>
  </si>
  <si>
    <t>Betoniranje AB jarma (po fazah) nad novim pilotom</t>
  </si>
  <si>
    <t>z betonom C35/45-XS3 SCC, velikost prereza nad 0,30m3/m2.</t>
  </si>
  <si>
    <t>1,7*1*1,5-1. faza; spodji del jarma</t>
  </si>
  <si>
    <t>0,9*1,02*1,5-2. faza; zgornji del jarma</t>
  </si>
  <si>
    <t>02.5.</t>
  </si>
  <si>
    <t>2*4,02*0,4*1,03</t>
  </si>
  <si>
    <t>02.6.</t>
  </si>
  <si>
    <t>10,50*0,33</t>
  </si>
  <si>
    <t>02.7.</t>
  </si>
  <si>
    <t>Dobava, ravnanje, rezanje in polaganje</t>
  </si>
  <si>
    <t>armature zahtevne izvedbe B500B.</t>
  </si>
  <si>
    <t>02.8.</t>
  </si>
  <si>
    <t xml:space="preserve">Zapolnitev poševnega pilota v osi 9F in vertikalnega pilota v osi 10E v celoti s samozgoščevalnim betonom  30/37 XS3 SCC. Za zapolnitev se bosta pod nivojem armirano betonskega čepa izvrtali dve odprtini φ 50mm (oz. glede na tehnologijo črpalk izvajalca). Skozi eno se bo v notranjost pilota črpalo samozgoščevalni beton , skozi drugo pa bo iztekala voda, ki bo v pilot prišla ob vrtanju. Ob zapolnitvi pilota do konca, bo skozi njo pričel iztekati beton. Po končanem betoniranju se bo preko odprtin zavarila jeklena ploščica. </t>
  </si>
  <si>
    <t>3,14*0,79*0,79/4*27</t>
  </si>
  <si>
    <t>02.9.</t>
  </si>
  <si>
    <r>
      <t xml:space="preserve">Vrtanje sidrnih  lukenj za namestitev povezovalne armature </t>
    </r>
    <r>
      <rPr>
        <sz val="11"/>
        <rFont val="Calibri"/>
        <family val="2"/>
      </rPr>
      <t>φ</t>
    </r>
    <r>
      <rPr>
        <sz val="11"/>
        <rFont val="Times New Roman CE"/>
        <family val="1"/>
      </rPr>
      <t xml:space="preserve"> 32 in φ 16 med starim in novim betonom</t>
    </r>
  </si>
  <si>
    <t>φ 32 (luknja φ 40)</t>
  </si>
  <si>
    <t>φ 16 (luknja φ 18)</t>
  </si>
  <si>
    <t>02.10.</t>
  </si>
  <si>
    <t>Injektiranje sidrnih lukenj po namestitvi armature  z epoksidno malto (npr. sistem Hilti HIT-HY 200)</t>
  </si>
  <si>
    <t xml:space="preserve">BETONERSKA DELA SKUPAJ </t>
  </si>
  <si>
    <t>03.</t>
  </si>
  <si>
    <t>RAZNA DELA</t>
  </si>
  <si>
    <t>03.1.</t>
  </si>
  <si>
    <t>Dobava in zabijanje jeklenega spiralno varjenega</t>
  </si>
  <si>
    <r>
      <t>pilota premera</t>
    </r>
    <r>
      <rPr>
        <sz val="11"/>
        <rFont val="Symbol"/>
        <family val="1"/>
      </rPr>
      <t xml:space="preserve"> f</t>
    </r>
    <r>
      <rPr>
        <sz val="11"/>
        <rFont val="Times New Roman CE"/>
        <family val="1"/>
      </rPr>
      <t>812,8 x 12,5mm pomočjo</t>
    </r>
  </si>
  <si>
    <t>zvona. Zabijalna globina je informativna, točno se</t>
  </si>
  <si>
    <t>se določi s spremljanjem pogrezkov.</t>
  </si>
  <si>
    <t>Kol bo zabit po zabijalnem kriteriju.</t>
  </si>
  <si>
    <t xml:space="preserve">V glavi pilotov se izdela detajl po načrtu. Kontrole </t>
  </si>
  <si>
    <t>skladno z navodili v tehničnem poročilu</t>
  </si>
  <si>
    <t>Material S275 J2.</t>
  </si>
  <si>
    <t>m1</t>
  </si>
  <si>
    <t>03.2.</t>
  </si>
  <si>
    <t>Dobava in montaža varnostne ograje.</t>
  </si>
  <si>
    <t xml:space="preserve"> 2x miniziranje in barvanje.</t>
  </si>
  <si>
    <t>Pritrdilni material  se dobavi nerjavni.</t>
  </si>
  <si>
    <t>Pritrditev na obstoječo varnostno ograjo.</t>
  </si>
  <si>
    <t>03.3.</t>
  </si>
  <si>
    <t>Dobava in montaža odbojne ograje.</t>
  </si>
  <si>
    <t>Pritrditev na obstoječo odbojno ograjo.</t>
  </si>
  <si>
    <t>03.4.</t>
  </si>
  <si>
    <t>Dobava in vgraditev novih konzol in pločevine za pritrditev varnostne ograje</t>
  </si>
  <si>
    <t>Enako kot je obstoječa pritrditev varnostne ograje.</t>
  </si>
  <si>
    <t>03.5.</t>
  </si>
  <si>
    <t>Dobava in vgraditev novih konzol in polic za obešanje instalacije (enake kot so obstoječe)</t>
  </si>
  <si>
    <t>Enake konzole in police kot so obstoječe.</t>
  </si>
  <si>
    <t>03.6.</t>
  </si>
  <si>
    <t>Na morski strani na kolektorju , kjer je prišlo do udarca premca ladje v obalo, se celotno površino  očisti z vodnim curkom in reprofilira s sanacijsko malto razreda R4 v osnovni profil obale pred poškodbo.</t>
  </si>
  <si>
    <t>03.7.</t>
  </si>
  <si>
    <r>
      <t xml:space="preserve">Razpoke ki bi lahko bile posledica rušenja dvigala oziroma trka ladje, se lokalno očisti z vodnim curkom. Nato se razpoke širine 0,5-2 mm injektirajo z epoksidno smolo, širše od 2 mm pa s polimerno cementno malto. Opcijsko se lahko razpoke injektirajo tudi </t>
    </r>
    <r>
      <rPr>
        <sz val="11"/>
        <color indexed="8"/>
        <rFont val="Times New Roman"/>
        <family val="1"/>
      </rPr>
      <t>z epoksidno injekcijsko maso, pri čemer je potrebno poleg navedenega čiščenja razpok, vključiti tudi obdelavo površine vzdolž razpoke (utor), površinsko zatesnitev razpoke, vgradnjo injekcijskih nastavkov ter injektiranje razpoke pod pritiskom.</t>
    </r>
  </si>
  <si>
    <t>RAZNA DELA SKUPAJ</t>
  </si>
  <si>
    <t>04.</t>
  </si>
  <si>
    <t>MREŽA KATODNE ZAŠČITE</t>
  </si>
  <si>
    <t>04.1.</t>
  </si>
  <si>
    <t xml:space="preserve">Povezava novega pilota v obstoječo mrežo katodne </t>
  </si>
  <si>
    <r>
      <t xml:space="preserve">zaščite iz betonskega železa </t>
    </r>
    <r>
      <rPr>
        <sz val="11"/>
        <rFont val="Symbol"/>
        <family val="1"/>
      </rPr>
      <t>f</t>
    </r>
    <r>
      <rPr>
        <sz val="11"/>
        <rFont val="Times New Roman CE"/>
        <family val="1"/>
      </rPr>
      <t>25mm GA R40/360</t>
    </r>
  </si>
  <si>
    <t>skupaj z navaritvijo na glave pilotov.</t>
  </si>
  <si>
    <t>pavšal</t>
  </si>
  <si>
    <t>MREŽA KATODNE ZAŠČITE SKUPAJ</t>
  </si>
  <si>
    <t>Stroške za izvajanje tekoče kontrole vključno s pridobivanjem vseh potrebnih dokazil mora izvajalec vključiti v svojo ponudbeno ceno. Enako velja za strošek ureditve gradbišča in postavitve gradbišče table (zavarovanje zgornjega dela obale ob izvajanju posamezne faze, skladno z navodili in omejitvami v tehničnem poročilu).</t>
  </si>
  <si>
    <t xml:space="preserve">Pripravljalna dela </t>
  </si>
  <si>
    <t xml:space="preserve">Tesarska dela </t>
  </si>
  <si>
    <t>Betoniranje zalednega vzdolžnika  do spodnjega roba AB plošče-3. faza z betonom C35/45-XS3 SCC, velikost prereza nad 0,30m3/m1.</t>
  </si>
  <si>
    <t>Betoniranje AB obalne plošče-3.faza z betonom C35/45-XS3 SCC, d= 60-70cm, velikost prereza nad 0,30m3/m1.</t>
  </si>
  <si>
    <t xml:space="preserve">Betonerska dela </t>
  </si>
  <si>
    <t xml:space="preserve">Razna dela </t>
  </si>
  <si>
    <t>Mreža katodne zaščite</t>
  </si>
  <si>
    <t>A. Električne inštalacije</t>
  </si>
  <si>
    <t>Št.</t>
  </si>
  <si>
    <t>Opis</t>
  </si>
  <si>
    <t>Enota</t>
  </si>
  <si>
    <t>Kol.</t>
  </si>
  <si>
    <t>Cena/ enoto</t>
  </si>
  <si>
    <t>Vrednost</t>
  </si>
  <si>
    <t>A.01</t>
  </si>
  <si>
    <t>Dobava in polaganje kabla tipa RV-K, položenega po kabelskih policah. V postavki je upoštevati, da se dela izvajajo s pomočjo splava. Gre za sledeče kable:</t>
  </si>
  <si>
    <t>* RV-K 4 x 185 mm2</t>
  </si>
  <si>
    <t>* RV-K 4 x 50 mm2</t>
  </si>
  <si>
    <t>* RV-K 4 x 16 mm2</t>
  </si>
  <si>
    <t>A.02</t>
  </si>
  <si>
    <t>Izvedba kabelskih končnikov na napajalnih kablih in priklop na ustrezno priklopno mesto</t>
  </si>
  <si>
    <t>* 185 mm2</t>
  </si>
  <si>
    <t>* 50 mm2</t>
  </si>
  <si>
    <t>* 16 mm2</t>
  </si>
  <si>
    <t>A.03</t>
  </si>
  <si>
    <t>Dobava in montaža perforirane kabelske police iz nerjavečega jekla (INOX A2 - AISI 304), komplet z vsem potrebnim montažnim, odcepnim, pritrdilnim (konzole) in drugim drobnim materialom. V postavki je upoštevati, da se dela izvajajo s pomočjo splava. Gre za police sledečih dimenzij:</t>
  </si>
  <si>
    <t>* kabelska polica PK 400/60, s pokrovom</t>
  </si>
  <si>
    <t>* kabelska polica PK 600/80</t>
  </si>
  <si>
    <t>A.04</t>
  </si>
  <si>
    <t>Dobava in montaža pokrova iz nerjavečega jekla (INOX A2 - AISI 304), na obstoječe kabelske police. V postavki je upoštevati, da se dela izvajajo s pomočjo splava. Gre za pokrove polic sledečih dimenzij:</t>
  </si>
  <si>
    <t>* pokrov za obst. kabelsko polico PK 400/60</t>
  </si>
  <si>
    <t>A.05</t>
  </si>
  <si>
    <t>Dobava, izdelava in montaža unikatnega pokrova iz INOX pločevine s skritimi ročaji za dvig pokrova (2 kos), dim. 1000x620x3mm, za dostop do kabelske kinete ob TP2-TRT.</t>
  </si>
  <si>
    <t>A.06</t>
  </si>
  <si>
    <t>Dobava, izdelava in montaža nosilne konzole na obali za potrebe postavitve kandelabra. Postavka naj vključuje vsa potrebna pomožna dela, uporabo avtodvigala ter splava za izvedbo del. Pri tem gre za sledeče:</t>
  </si>
  <si>
    <t xml:space="preserve">* izdelava in montaža unikatne vroče pocinkane nosilne konzole za nov kandelaber vključno z vijačnim in pritrdilnim materialom                          (glej detajl nosilca za montažo kandelabra na obalni konstrukciji)      </t>
  </si>
  <si>
    <t>* izdelava in montaža INOX objemke iz palice fi16mm, vključno z 2x matico in 2x podložko za fi16mm, oboje iz INOX materiala</t>
  </si>
  <si>
    <t>* Dobava in montaža sidrnih vijakov tip Hilti HIT-ZM20x250 skupaj z
dvokomponentno maso ter vrtanje lukenj</t>
  </si>
  <si>
    <t>komplet</t>
  </si>
  <si>
    <t>A.07</t>
  </si>
  <si>
    <t>Dobava in montaža vročecinkanega droga razsvetljave višine h=10 m, proizvajalca npr. "NCM". Kandelaber bo dvakrat vpet na nosilno konzolo obalne konstrukcije in sicer na spodnjem delu bo preko montažne plošče privijačen z 4x INOX vijaki M16 z matico, na zgornjem delu pa z INOX objemko iz navojne palice fi 16mm. Postavka naj vključuje vsa potrebna pomožna dela, uporabo avtodvigala ter splava za izvedbo del. Pri tem gre za sledeče:</t>
  </si>
  <si>
    <t xml:space="preserve">* Priključni varovalni element PVE 4/25-3 z 6A varovalkami.                                                                       </t>
  </si>
  <si>
    <t>A.08</t>
  </si>
  <si>
    <t>A.09</t>
  </si>
  <si>
    <t>Dobava in montaža kabla v kandelabre in priklop na svetilke</t>
  </si>
  <si>
    <t>*NYY-J 3x1,5 mm2</t>
  </si>
  <si>
    <t>A.10</t>
  </si>
  <si>
    <t>Izolirna samougasna fleksibilna cev za polaganje kablov na mestih, kjer so ti izpostavljeni mehanskim poškodbam in sicer:</t>
  </si>
  <si>
    <t>* 16 mm</t>
  </si>
  <si>
    <t>A.11</t>
  </si>
  <si>
    <t>Montaža INOX vezic dim.: 4x200mm za pritrditev kablov</t>
  </si>
  <si>
    <t>A.12</t>
  </si>
  <si>
    <t>Izdelava ozemljitve novega kandelabra. Gre za sledeče:</t>
  </si>
  <si>
    <t>*Dobava in polaganje INOX traka 30x3,5mm</t>
  </si>
  <si>
    <t>*Izvedba spojitve traka na nosilno konzolo kandelabra s pomočjo el. zvara (zvar je potrebno ustrezno AKZ zaščititi)</t>
  </si>
  <si>
    <t>*Izvedba spojitve traka na bližnjo ozemljeno kovinsko maso s pomočjo el. zvara (zvar je potrebno ustrezno AKZ zaščititi)</t>
  </si>
  <si>
    <t>A.13</t>
  </si>
  <si>
    <t>Izdelava ozemljitvenih spojev za ozemljitev kabelskih polic komplet z vsem potrebnim materialom (objemke, kab.čevlji, vodnik H07V-K 1x16mm2 itd...).</t>
  </si>
  <si>
    <t>A.14</t>
  </si>
  <si>
    <t>Demontaža obstoječe elektro opreme in odvoz na uradno deponijo izven Luke Koper d.d. oz. shranjevanje na skladišču EE infrastrukture v Luki Koper. V primeru odvoza na deponijo, je potrebno pridobiti uradno potrdilo o uničenju.</t>
  </si>
  <si>
    <t xml:space="preserve">*Odklop, rezanje ter izvlačenje obstoječega kabla NYY-J 3 x 185/95 mm2 iz obalne konstrukcije ter navijanje na leseni boben in odvoz na skladišče EE infrastrukture </t>
  </si>
  <si>
    <t xml:space="preserve">*Odklop, rezanje ter izvlačenje obstoječega kabla NYY-J 4 x 50 mm2 iz obalne konstrukcije ter navijanje na leseni boben in odvoz na skladišče EE infrastrukture </t>
  </si>
  <si>
    <t xml:space="preserve">*Odklop ter izvlačenje obstoječega optičnega kabla MM12 vlaken iz obalne konstrukcije in kabelske police ter navijanje na leseni boben in odvoz na skladišče EE infrastrukture </t>
  </si>
  <si>
    <t>*Odklop ter izvlačenje obstoječega poškodovanega kabla PP00-Y 4 x 185 mm2 iz kabelske police na obalni konstrukciji in odvoz na uradno deponijo</t>
  </si>
  <si>
    <t>*Odklop ter izvlačenje obstoječega poškodovanega kabla PP00-Y 4 x 50 mm2 iz kabelske police na obalni konstrukciji in odvoz na uradno deponijo</t>
  </si>
  <si>
    <t>*Odklop ter odvoz obstoječega poškodovanega SN kabla dvigala MD1, položenega po obali TRT1 in TRT2 na uradno deponijo</t>
  </si>
  <si>
    <t>*Demontaža začasnih konzol pod obalno konstrukcijo ter odvoz na uradno deponijo</t>
  </si>
  <si>
    <t>*Demontaža obstoječih poškodovanih kabelskih polic in konzol ter odvoz na uradno deponijo</t>
  </si>
  <si>
    <t>*Demontaža obstoječe zaščite kablov (obetonirani kovinski U-profili (460kg) ter zaščitna stigmaflex cev fi75 (143m)) pred vstopom v kotno postajo, z odvozom na uradno deponijo</t>
  </si>
  <si>
    <t>A.15</t>
  </si>
  <si>
    <t xml:space="preserve">Izdelava meritev, kontrolnih pregledov in preizkušanj NN kablovodov s pisnimi merilnimi protokoli </t>
  </si>
  <si>
    <t>B. Telekomunikacije</t>
  </si>
  <si>
    <t>B.01</t>
  </si>
  <si>
    <t>Dobava in polaganje mnogorodovnega (MM) optičnega kabla TOMM 1x12 s premerom sredice 62.5/125um, vodotesen, zaščiten proti glodalcem, UV odporen, po kabelskih policah. V postavki je upoštevati, da se dela izvajajo s pomočjo splava (TKO-TP2-TRT ~ TKO-KP).</t>
  </si>
  <si>
    <t>B.02</t>
  </si>
  <si>
    <t>Zaključitev mnogorodovnega (MM) optičnega kabla kapacitete 12 vlaken v obstoječem optičnem delilniku z ST priključnimi konektorji (TKO-TP2-TRT, TKO-KP)</t>
  </si>
  <si>
    <t>B.03</t>
  </si>
  <si>
    <t xml:space="preserve">Označevanje optičnega kabla v kabelskih jaških, na delilnikih in v omari z ustrezno ploščico iz nerjaveče pločevine z označbo kabla in priključnimi točkami </t>
  </si>
  <si>
    <t>B.04</t>
  </si>
  <si>
    <t>Kontrolne meritve MM kablov (obojestranska meritev)</t>
  </si>
  <si>
    <r>
      <t xml:space="preserve">* Vroče pocinkani 10m pet segmentni kandelaber z odprtino za uvod kablov spodaj (koleno/cev fi70mm), odprtino za priključno ploščico, odprtino za izvod kablov na vrhu (koleno/cev fi70mm) in montažno ploščo 300x300x12mm. Kandelaber mora biti dimenzioniran za 3 cono vetra (45 m/s), (ITALIJANSKI NORMATIVI - cona vetra =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(Trst), kategorija izpostavljenosti = I., površina izpostavljenosti svetilk Aq=0,3m2), (kandelaber mora biti po izgledu enak obstoječim kandelabrom na obali, glej detajl kandelabra !!!)</t>
    </r>
  </si>
  <si>
    <r>
      <t xml:space="preserve">* Vroče pocinkana konzola za dva reflektorja tip 1159 Indio, SAP-T400 (glej detajl nosilca za montažo dveh 400W reflektorjev)    </t>
    </r>
    <r>
      <rPr>
        <b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                   </t>
    </r>
  </si>
  <si>
    <r>
      <t xml:space="preserve">Dobava in montaža svetilke tip 1159 Indio, SAP-T400, asimetričen, IP65, koda 414164-00, "Disano", z vgrajeno sijalko tip NAV-T 400 SUPER,  </t>
    </r>
    <r>
      <rPr>
        <b/>
        <sz val="10"/>
        <rFont val="Arial"/>
        <family val="2"/>
      </rPr>
      <t>(oznaka H1).</t>
    </r>
  </si>
  <si>
    <t>Opombe:</t>
  </si>
  <si>
    <t>.</t>
  </si>
  <si>
    <t xml:space="preserve">Za vse postavke velja, da je v ceni upoštevana dobava, usklajevanje z naročnikom in ostalimi izvajalci, organiziranje izklopa, montaža in montažni material. </t>
  </si>
  <si>
    <t>Izvedbo del mora izvajalec prilagajati luškemu delovnemu procesu, ki se mora odvijati nemoteno. V kolikor bo izvajalec za izvedbo del moral začasno umikati mehanizacijo, mora te stroške vključiti v svojo ponudbo. Dodatnih stroškov iz tega naslova naročnik ne bo priznal.</t>
  </si>
  <si>
    <t>Za izvedbo nekaterih del, je v postavkah potrebno upoštevati strošek uporabe splava oz. plavajočega pontona in avtodvigala. Dodatnih stroškov iz tega naslova naročnik ne bo priznal.</t>
  </si>
  <si>
    <t>Električne inštalacije</t>
  </si>
  <si>
    <t>Telekomunikacije</t>
  </si>
  <si>
    <t>SKUPAJ A+B</t>
  </si>
  <si>
    <t>DDV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</si>
</sst>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_);\(&quot;SIT&quot;#,##0\)"/>
    <numFmt numFmtId="173" formatCode="&quot;SIT&quot;#,##0_);[Red]\(&quot;SIT&quot;#,##0\)"/>
    <numFmt numFmtId="174" formatCode="&quot;SIT&quot;#,##0.00_);\(&quot;SIT&quot;#,##0.00\)"/>
    <numFmt numFmtId="175" formatCode="&quot;SIT&quot;#,##0.00_);[Red]\(&quot;SIT&quot;#,##0.00\)"/>
    <numFmt numFmtId="176" formatCode="_(&quot;SIT&quot;* #,##0_);_(&quot;SIT&quot;* \(#,##0\);_(&quot;SIT&quot;* &quot;-&quot;_);_(@_)"/>
    <numFmt numFmtId="177" formatCode="_(* #,##0_);_(* \(#,##0\);_(* &quot;-&quot;_);_(@_)"/>
    <numFmt numFmtId="178" formatCode="_(&quot;SIT&quot;* #,##0.00_);_(&quot;SIT&quot;* \(#,##0.00\);_(&quot;SIT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_-;\-* #,##0.0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#,##0.00\ [$EUR]"/>
    <numFmt numFmtId="193" formatCode="#,##0.00\ [$€-1]"/>
    <numFmt numFmtId="194" formatCode="#,##0.00\ &quot;SIT&quot;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echnic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10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0"/>
      <name val="Helv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1"/>
      <name val="Times New Roman"/>
      <family val="1"/>
    </font>
    <font>
      <sz val="11"/>
      <name val="Calibri"/>
      <family val="2"/>
    </font>
    <font>
      <sz val="11"/>
      <name val="Symbol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2"/>
      <name val="Times New Roman CE"/>
      <family val="1"/>
    </font>
    <font>
      <sz val="10"/>
      <color indexed="10"/>
      <name val="Arial"/>
      <family val="2"/>
    </font>
    <font>
      <sz val="8"/>
      <name val="Times New Roman CE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imes New Roman CE"/>
      <family val="1"/>
    </font>
    <font>
      <sz val="11"/>
      <color indexed="8"/>
      <name val="Times New Roman CE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 CE"/>
      <family val="1"/>
    </font>
    <font>
      <sz val="11"/>
      <color theme="1"/>
      <name val="Times New Roman CE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 CE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39" fontId="20" fillId="0" borderId="0">
      <alignment/>
      <protection/>
    </xf>
    <xf numFmtId="0" fontId="68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4" fontId="0" fillId="0" borderId="0" xfId="54" applyNumberFormat="1" applyFont="1" applyFill="1" applyBorder="1" applyAlignment="1" applyProtection="1">
      <alignment horizontal="right" vertical="center" wrapText="1"/>
      <protection/>
    </xf>
    <xf numFmtId="49" fontId="1" fillId="0" borderId="0" xfId="56" applyNumberFormat="1" applyFont="1" applyAlignment="1" applyProtection="1">
      <alignment horizontal="center" vertical="top"/>
      <protection/>
    </xf>
    <xf numFmtId="0" fontId="0" fillId="0" borderId="0" xfId="56" applyFont="1" applyProtection="1">
      <alignment/>
      <protection/>
    </xf>
    <xf numFmtId="0" fontId="0" fillId="0" borderId="0" xfId="56" applyFont="1" applyAlignment="1" applyProtection="1">
      <alignment horizontal="center"/>
      <protection/>
    </xf>
    <xf numFmtId="3" fontId="0" fillId="0" borderId="0" xfId="56" applyNumberFormat="1" applyFont="1" applyAlignment="1" applyProtection="1">
      <alignment horizontal="right"/>
      <protection/>
    </xf>
    <xf numFmtId="4" fontId="0" fillId="0" borderId="0" xfId="56" applyNumberFormat="1" applyFont="1" applyAlignment="1" applyProtection="1">
      <alignment horizontal="right"/>
      <protection/>
    </xf>
    <xf numFmtId="49" fontId="1" fillId="0" borderId="0" xfId="56" applyNumberFormat="1" applyFont="1" applyAlignment="1" applyProtection="1">
      <alignment vertical="center" wrapText="1"/>
      <protection/>
    </xf>
    <xf numFmtId="49" fontId="1" fillId="0" borderId="0" xfId="56" applyNumberFormat="1" applyFont="1" applyAlignment="1" applyProtection="1">
      <alignment wrapText="1"/>
      <protection/>
    </xf>
    <xf numFmtId="4" fontId="0" fillId="0" borderId="0" xfId="56" applyNumberFormat="1" applyFont="1" applyAlignment="1" applyProtection="1">
      <alignment/>
      <protection/>
    </xf>
    <xf numFmtId="49" fontId="1" fillId="0" borderId="0" xfId="56" applyNumberFormat="1" applyFont="1" applyFill="1" applyAlignment="1" applyProtection="1">
      <alignment horizontal="center" vertical="top"/>
      <protection/>
    </xf>
    <xf numFmtId="0" fontId="0" fillId="0" borderId="0" xfId="56" applyFont="1" applyFill="1" applyAlignment="1" applyProtection="1">
      <alignment wrapText="1"/>
      <protection/>
    </xf>
    <xf numFmtId="0" fontId="0" fillId="0" borderId="0" xfId="56" applyFont="1" applyFill="1" applyAlignment="1" applyProtection="1">
      <alignment horizontal="center"/>
      <protection/>
    </xf>
    <xf numFmtId="3" fontId="0" fillId="0" borderId="0" xfId="56" applyNumberFormat="1" applyFont="1" applyFill="1" applyAlignment="1" applyProtection="1">
      <alignment horizontal="right"/>
      <protection/>
    </xf>
    <xf numFmtId="4" fontId="0" fillId="0" borderId="0" xfId="56" applyNumberFormat="1" applyFont="1" applyFill="1" applyAlignment="1" applyProtection="1">
      <alignment/>
      <protection/>
    </xf>
    <xf numFmtId="49" fontId="1" fillId="0" borderId="0" xfId="56" applyNumberFormat="1" applyFont="1" applyAlignment="1" applyProtection="1">
      <alignment horizontal="center" vertical="center"/>
      <protection/>
    </xf>
    <xf numFmtId="4" fontId="0" fillId="0" borderId="0" xfId="54" applyNumberFormat="1" applyFont="1" applyAlignment="1" applyProtection="1">
      <alignment horizontal="right" wrapText="1"/>
      <protection/>
    </xf>
    <xf numFmtId="0" fontId="1" fillId="0" borderId="0" xfId="56" applyFont="1" applyFill="1" applyAlignment="1" applyProtection="1">
      <alignment wrapText="1"/>
      <protection/>
    </xf>
    <xf numFmtId="49" fontId="1" fillId="0" borderId="0" xfId="56" applyNumberFormat="1" applyFont="1" applyAlignment="1" applyProtection="1">
      <alignment vertical="top" wrapText="1"/>
      <protection/>
    </xf>
    <xf numFmtId="0" fontId="0" fillId="0" borderId="0" xfId="0" applyAlignment="1">
      <alignment/>
    </xf>
    <xf numFmtId="49" fontId="1" fillId="0" borderId="10" xfId="56" applyNumberFormat="1" applyFont="1" applyBorder="1" applyAlignment="1" applyProtection="1">
      <alignment horizontal="center" vertical="top"/>
      <protection/>
    </xf>
    <xf numFmtId="0" fontId="0" fillId="0" borderId="10" xfId="56" applyFont="1" applyBorder="1" applyProtection="1">
      <alignment/>
      <protection/>
    </xf>
    <xf numFmtId="0" fontId="0" fillId="0" borderId="10" xfId="56" applyFont="1" applyBorder="1" applyAlignment="1" applyProtection="1">
      <alignment horizontal="center"/>
      <protection/>
    </xf>
    <xf numFmtId="3" fontId="0" fillId="0" borderId="10" xfId="56" applyNumberFormat="1" applyFont="1" applyBorder="1" applyAlignment="1" applyProtection="1">
      <alignment horizontal="right"/>
      <protection/>
    </xf>
    <xf numFmtId="4" fontId="0" fillId="0" borderId="10" xfId="56" applyNumberFormat="1" applyFont="1" applyBorder="1" applyAlignment="1" applyProtection="1">
      <alignment horizontal="right"/>
      <protection/>
    </xf>
    <xf numFmtId="0" fontId="0" fillId="0" borderId="0" xfId="56" applyFont="1" applyFill="1" applyAlignment="1" applyProtection="1">
      <alignment vertical="top" wrapText="1"/>
      <protection/>
    </xf>
    <xf numFmtId="0" fontId="0" fillId="0" borderId="0" xfId="56" applyNumberFormat="1" applyFont="1" applyFill="1" applyAlignment="1" applyProtection="1">
      <alignment horizontal="right"/>
      <protection/>
    </xf>
    <xf numFmtId="4" fontId="0" fillId="0" borderId="0" xfId="56" applyNumberFormat="1" applyFont="1" applyFill="1" applyAlignment="1" applyProtection="1">
      <alignment horizontal="right"/>
      <protection/>
    </xf>
    <xf numFmtId="49" fontId="0" fillId="0" borderId="0" xfId="56" applyNumberFormat="1" applyFont="1" applyFill="1" applyAlignment="1" applyProtection="1">
      <alignment vertical="top" wrapText="1"/>
      <protection/>
    </xf>
    <xf numFmtId="49" fontId="0" fillId="0" borderId="0" xfId="56" applyNumberFormat="1" applyFont="1" applyFill="1" applyAlignment="1" applyProtection="1">
      <alignment horizontal="center" wrapText="1"/>
      <protection/>
    </xf>
    <xf numFmtId="3" fontId="0" fillId="0" borderId="0" xfId="56" applyNumberFormat="1" applyFont="1" applyFill="1" applyAlignment="1" applyProtection="1">
      <alignment horizontal="right" wrapText="1"/>
      <protection/>
    </xf>
    <xf numFmtId="49" fontId="1" fillId="0" borderId="0" xfId="56" applyNumberFormat="1" applyFont="1" applyFill="1" applyAlignment="1" applyProtection="1">
      <alignment horizontal="center"/>
      <protection/>
    </xf>
    <xf numFmtId="0" fontId="1" fillId="0" borderId="0" xfId="56" applyFont="1" applyBorder="1" applyAlignment="1" applyProtection="1">
      <alignment horizontal="center"/>
      <protection/>
    </xf>
    <xf numFmtId="0" fontId="0" fillId="0" borderId="0" xfId="56" applyFont="1" applyBorder="1" applyAlignment="1" applyProtection="1">
      <alignment horizontal="center"/>
      <protection/>
    </xf>
    <xf numFmtId="3" fontId="0" fillId="0" borderId="0" xfId="56" applyNumberFormat="1" applyFont="1" applyBorder="1" applyAlignment="1" applyProtection="1">
      <alignment horizontal="right"/>
      <protection/>
    </xf>
    <xf numFmtId="4" fontId="0" fillId="0" borderId="0" xfId="56" applyNumberFormat="1" applyFont="1" applyBorder="1" applyAlignment="1" applyProtection="1">
      <alignment horizontal="right"/>
      <protection/>
    </xf>
    <xf numFmtId="0" fontId="0" fillId="0" borderId="0" xfId="56" applyNumberFormat="1" applyFont="1" applyFill="1" applyAlignment="1" applyProtection="1">
      <alignment horizontal="right" wrapText="1"/>
      <protection/>
    </xf>
    <xf numFmtId="0" fontId="0" fillId="0" borderId="0" xfId="56" applyFont="1" applyFill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92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192" fontId="11" fillId="0" borderId="10" xfId="0" applyNumberFormat="1" applyFont="1" applyBorder="1" applyAlignment="1" applyProtection="1">
      <alignment/>
      <protection/>
    </xf>
    <xf numFmtId="192" fontId="11" fillId="0" borderId="0" xfId="0" applyNumberFormat="1" applyFont="1" applyAlignment="1" applyProtection="1">
      <alignment/>
      <protection/>
    </xf>
    <xf numFmtId="192" fontId="1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92" fontId="11" fillId="0" borderId="0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192" fontId="11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/>
      <protection/>
    </xf>
    <xf numFmtId="192" fontId="11" fillId="0" borderId="12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92" fontId="10" fillId="33" borderId="0" xfId="0" applyNumberFormat="1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192" fontId="1" fillId="34" borderId="0" xfId="0" applyNumberFormat="1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left" vertical="justify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49" fontId="3" fillId="35" borderId="14" xfId="0" applyNumberFormat="1" applyFont="1" applyFill="1" applyBorder="1" applyAlignment="1" applyProtection="1">
      <alignment horizontal="justify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2" fontId="3" fillId="35" borderId="14" xfId="0" applyNumberFormat="1" applyFont="1" applyFill="1" applyBorder="1" applyAlignment="1" applyProtection="1">
      <alignment horizontal="right" vertical="center" wrapText="1"/>
      <protection/>
    </xf>
    <xf numFmtId="4" fontId="3" fillId="35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justify" wrapText="1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left" vertical="justify" wrapText="1"/>
      <protection/>
    </xf>
    <xf numFmtId="0" fontId="0" fillId="0" borderId="0" xfId="0" applyFont="1" applyFill="1" applyBorder="1" applyAlignment="1" applyProtection="1">
      <alignment horizontal="left" vertical="justify" wrapText="1" readingOrder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left" vertical="justify"/>
      <protection/>
    </xf>
    <xf numFmtId="0" fontId="73" fillId="0" borderId="0" xfId="0" applyFont="1" applyFill="1" applyBorder="1" applyAlignment="1" applyProtection="1">
      <alignment horizontal="left" vertical="justify" wrapText="1"/>
      <protection/>
    </xf>
    <xf numFmtId="0" fontId="1" fillId="0" borderId="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vertical="justify"/>
      <protection/>
    </xf>
    <xf numFmtId="0" fontId="0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vertical="justify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left" vertical="justify"/>
      <protection/>
    </xf>
    <xf numFmtId="0" fontId="33" fillId="0" borderId="16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justify"/>
      <protection/>
    </xf>
    <xf numFmtId="0" fontId="0" fillId="0" borderId="0" xfId="0" applyFill="1" applyAlignment="1" applyProtection="1">
      <alignment/>
      <protection/>
    </xf>
    <xf numFmtId="0" fontId="31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horizontal="left" vertical="justify"/>
      <protection/>
    </xf>
    <xf numFmtId="0" fontId="33" fillId="0" borderId="0" xfId="0" applyFont="1" applyFill="1" applyAlignment="1" applyProtection="1">
      <alignment horizontal="left"/>
      <protection/>
    </xf>
    <xf numFmtId="0" fontId="33" fillId="0" borderId="0" xfId="0" applyFont="1" applyFill="1" applyAlignment="1" applyProtection="1">
      <alignment horizontal="center"/>
      <protection/>
    </xf>
    <xf numFmtId="4" fontId="33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33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horizontal="left" vertical="justify" wrapText="1"/>
      <protection/>
    </xf>
    <xf numFmtId="0" fontId="33" fillId="0" borderId="0" xfId="0" applyFont="1" applyFill="1" applyAlignment="1" applyProtection="1">
      <alignment horizontal="center" vertical="justify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justify" vertical="top"/>
      <protection/>
    </xf>
    <xf numFmtId="0" fontId="17" fillId="0" borderId="0" xfId="0" applyFont="1" applyFill="1" applyAlignment="1" applyProtection="1">
      <alignment horizontal="justify" vertical="center"/>
      <protection/>
    </xf>
    <xf numFmtId="3" fontId="34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justify"/>
      <protection/>
    </xf>
    <xf numFmtId="0" fontId="0" fillId="0" borderId="11" xfId="0" applyFont="1" applyFill="1" applyBorder="1" applyAlignment="1" applyProtection="1">
      <alignment horizontal="left" vertical="justify" wrapText="1"/>
      <protection/>
    </xf>
    <xf numFmtId="0" fontId="0" fillId="0" borderId="11" xfId="0" applyFont="1" applyFill="1" applyBorder="1" applyAlignment="1" applyProtection="1">
      <alignment horizontal="center" vertical="justify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justify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 vertical="justify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left" vertical="justify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justify" wrapText="1"/>
      <protection/>
    </xf>
    <xf numFmtId="0" fontId="0" fillId="0" borderId="0" xfId="0" applyFont="1" applyBorder="1" applyAlignment="1" applyProtection="1">
      <alignment horizontal="left" vertical="justify" wrapText="1"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4" fontId="35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58" applyFont="1" applyFill="1" applyBorder="1" applyAlignment="1" applyProtection="1">
      <alignment vertical="top" wrapText="1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justify"/>
      <protection/>
    </xf>
    <xf numFmtId="0" fontId="1" fillId="0" borderId="17" xfId="0" applyFont="1" applyFill="1" applyBorder="1" applyAlignment="1" applyProtection="1">
      <alignment horizontal="center"/>
      <protection/>
    </xf>
    <xf numFmtId="2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2" fontId="21" fillId="0" borderId="0" xfId="0" applyNumberFormat="1" applyFont="1" applyFill="1" applyBorder="1" applyAlignment="1" applyProtection="1">
      <alignment/>
      <protection/>
    </xf>
    <xf numFmtId="193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horizontal="center"/>
      <protection/>
    </xf>
    <xf numFmtId="193" fontId="22" fillId="0" borderId="0" xfId="0" applyNumberFormat="1" applyFont="1" applyFill="1" applyBorder="1" applyAlignment="1" applyProtection="1">
      <alignment/>
      <protection/>
    </xf>
    <xf numFmtId="193" fontId="22" fillId="0" borderId="0" xfId="0" applyNumberFormat="1" applyFont="1" applyFill="1" applyBorder="1" applyAlignment="1" applyProtection="1">
      <alignment/>
      <protection/>
    </xf>
    <xf numFmtId="2" fontId="22" fillId="0" borderId="10" xfId="0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4" fontId="22" fillId="0" borderId="10" xfId="0" applyNumberFormat="1" applyFont="1" applyFill="1" applyBorder="1" applyAlignment="1" applyProtection="1">
      <alignment horizontal="center"/>
      <protection/>
    </xf>
    <xf numFmtId="193" fontId="22" fillId="0" borderId="10" xfId="0" applyNumberFormat="1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 horizontal="left" wrapText="1"/>
      <protection/>
    </xf>
    <xf numFmtId="0" fontId="23" fillId="0" borderId="0" xfId="0" applyFont="1" applyAlignment="1" applyProtection="1">
      <alignment wrapText="1"/>
      <protection/>
    </xf>
    <xf numFmtId="0" fontId="22" fillId="0" borderId="10" xfId="0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2" fontId="22" fillId="0" borderId="12" xfId="0" applyNumberFormat="1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right"/>
      <protection/>
    </xf>
    <xf numFmtId="4" fontId="22" fillId="0" borderId="12" xfId="0" applyNumberFormat="1" applyFont="1" applyFill="1" applyBorder="1" applyAlignment="1" applyProtection="1">
      <alignment horizontal="center"/>
      <protection/>
    </xf>
    <xf numFmtId="193" fontId="22" fillId="0" borderId="12" xfId="0" applyNumberFormat="1" applyFont="1" applyFill="1" applyBorder="1" applyAlignment="1" applyProtection="1">
      <alignment/>
      <protection/>
    </xf>
    <xf numFmtId="2" fontId="21" fillId="33" borderId="18" xfId="0" applyNumberFormat="1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/>
      <protection/>
    </xf>
    <xf numFmtId="4" fontId="21" fillId="33" borderId="18" xfId="0" applyNumberFormat="1" applyFont="1" applyFill="1" applyBorder="1" applyAlignment="1" applyProtection="1">
      <alignment horizontal="center"/>
      <protection/>
    </xf>
    <xf numFmtId="4" fontId="21" fillId="33" borderId="18" xfId="0" applyNumberFormat="1" applyFont="1" applyFill="1" applyBorder="1" applyAlignment="1" applyProtection="1">
      <alignment/>
      <protection/>
    </xf>
    <xf numFmtId="193" fontId="21" fillId="33" borderId="18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horizontal="center"/>
      <protection/>
    </xf>
    <xf numFmtId="4" fontId="22" fillId="0" borderId="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Alignment="1" applyProtection="1">
      <alignment/>
      <protection/>
    </xf>
    <xf numFmtId="4" fontId="22" fillId="0" borderId="0" xfId="0" applyNumberFormat="1" applyFont="1" applyFill="1" applyAlignment="1" applyProtection="1">
      <alignment horizontal="center"/>
      <protection/>
    </xf>
    <xf numFmtId="4" fontId="22" fillId="0" borderId="0" xfId="0" applyNumberFormat="1" applyFont="1" applyFill="1" applyAlignment="1" applyProtection="1">
      <alignment/>
      <protection/>
    </xf>
    <xf numFmtId="193" fontId="22" fillId="0" borderId="0" xfId="0" applyNumberFormat="1" applyFont="1" applyFill="1" applyAlignment="1" applyProtection="1">
      <alignment/>
      <protection/>
    </xf>
    <xf numFmtId="2" fontId="22" fillId="0" borderId="0" xfId="0" applyNumberFormat="1" applyFont="1" applyFill="1" applyAlignment="1" applyProtection="1">
      <alignment horizontal="right"/>
      <protection/>
    </xf>
    <xf numFmtId="2" fontId="22" fillId="0" borderId="11" xfId="0" applyNumberFormat="1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" fontId="22" fillId="0" borderId="0" xfId="0" applyNumberFormat="1" applyFont="1" applyFill="1" applyAlignment="1" applyProtection="1">
      <alignment horizontal="center"/>
      <protection/>
    </xf>
    <xf numFmtId="2" fontId="22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Font="1" applyFill="1" applyAlignment="1" applyProtection="1">
      <alignment/>
      <protection/>
    </xf>
    <xf numFmtId="4" fontId="74" fillId="0" borderId="0" xfId="0" applyNumberFormat="1" applyFont="1" applyFill="1" applyAlignment="1" applyProtection="1">
      <alignment/>
      <protection/>
    </xf>
    <xf numFmtId="4" fontId="25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2" fontId="74" fillId="0" borderId="0" xfId="0" applyNumberFormat="1" applyFont="1" applyFill="1" applyAlignment="1" applyProtection="1">
      <alignment/>
      <protection/>
    </xf>
    <xf numFmtId="4" fontId="25" fillId="0" borderId="0" xfId="0" applyNumberFormat="1" applyFont="1" applyFill="1" applyAlignment="1" applyProtection="1">
      <alignment horizontal="center"/>
      <protection/>
    </xf>
    <xf numFmtId="2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193" fontId="74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 wrapText="1"/>
      <protection/>
    </xf>
    <xf numFmtId="4" fontId="22" fillId="0" borderId="0" xfId="0" applyNumberFormat="1" applyFont="1" applyFill="1" applyAlignment="1" applyProtection="1">
      <alignment horizontal="right"/>
      <protection/>
    </xf>
    <xf numFmtId="4" fontId="22" fillId="0" borderId="0" xfId="0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Alignment="1" applyProtection="1">
      <alignment vertical="top"/>
      <protection/>
    </xf>
    <xf numFmtId="0" fontId="23" fillId="0" borderId="0" xfId="0" applyFont="1" applyAlignment="1" applyProtection="1">
      <alignment horizontal="justify" vertical="center"/>
      <protection/>
    </xf>
    <xf numFmtId="2" fontId="75" fillId="0" borderId="0" xfId="0" applyNumberFormat="1" applyFont="1" applyFill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2" fontId="75" fillId="0" borderId="0" xfId="0" applyNumberFormat="1" applyFont="1" applyFill="1" applyAlignment="1" applyProtection="1">
      <alignment horizontal="center"/>
      <protection/>
    </xf>
    <xf numFmtId="4" fontId="75" fillId="0" borderId="0" xfId="0" applyNumberFormat="1" applyFont="1" applyFill="1" applyAlignment="1" applyProtection="1">
      <alignment/>
      <protection/>
    </xf>
    <xf numFmtId="193" fontId="75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194" fontId="22" fillId="0" borderId="0" xfId="0" applyNumberFormat="1" applyFont="1" applyFill="1" applyAlignment="1" applyProtection="1">
      <alignment/>
      <protection/>
    </xf>
    <xf numFmtId="4" fontId="21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 vertical="top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3" fontId="16" fillId="0" borderId="0" xfId="0" applyNumberFormat="1" applyFont="1" applyFill="1" applyBorder="1" applyAlignment="1" applyProtection="1">
      <alignment horizontal="left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18" fillId="36" borderId="19" xfId="57" applyFont="1" applyFill="1" applyBorder="1" applyAlignment="1" applyProtection="1">
      <alignment horizontal="left" vertical="top" wrapText="1"/>
      <protection/>
    </xf>
    <xf numFmtId="4" fontId="18" fillId="36" borderId="20" xfId="57" applyNumberFormat="1" applyFont="1" applyFill="1" applyBorder="1" applyAlignment="1" applyProtection="1">
      <alignment horizontal="center" vertical="center"/>
      <protection/>
    </xf>
    <xf numFmtId="4" fontId="18" fillId="36" borderId="21" xfId="57" applyNumberFormat="1" applyFont="1" applyFill="1" applyBorder="1" applyAlignment="1" applyProtection="1">
      <alignment horizontal="center" vertical="center"/>
      <protection/>
    </xf>
    <xf numFmtId="0" fontId="18" fillId="0" borderId="0" xfId="57" applyFont="1" applyFill="1" applyBorder="1" applyAlignment="1" applyProtection="1">
      <alignment horizontal="left" vertical="top" wrapText="1"/>
      <protection/>
    </xf>
    <xf numFmtId="0" fontId="18" fillId="0" borderId="0" xfId="57" applyFont="1" applyFill="1" applyBorder="1" applyAlignment="1" applyProtection="1">
      <alignment horizontal="left" vertical="center"/>
      <protection/>
    </xf>
    <xf numFmtId="0" fontId="18" fillId="0" borderId="0" xfId="57" applyFont="1" applyFill="1" applyBorder="1" applyAlignment="1" applyProtection="1">
      <alignment horizontal="center"/>
      <protection/>
    </xf>
    <xf numFmtId="4" fontId="18" fillId="0" borderId="0" xfId="57" applyNumberFormat="1" applyFont="1" applyFill="1" applyBorder="1" applyAlignment="1" applyProtection="1">
      <alignment horizontal="right"/>
      <protection/>
    </xf>
    <xf numFmtId="4" fontId="18" fillId="0" borderId="0" xfId="57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39" fontId="11" fillId="0" borderId="0" xfId="54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39" fontId="11" fillId="0" borderId="0" xfId="54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justify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39" fontId="20" fillId="0" borderId="0" xfId="54" applyFill="1" applyBorder="1" applyAlignment="1" applyProtection="1">
      <alignment vertical="center" wrapText="1"/>
      <protection/>
    </xf>
    <xf numFmtId="39" fontId="20" fillId="0" borderId="0" xfId="54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6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 applyProtection="1">
      <alignment/>
      <protection/>
    </xf>
    <xf numFmtId="49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justify" vertical="justify" wrapText="1"/>
      <protection/>
    </xf>
    <xf numFmtId="4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justify" vertical="justify" wrapText="1"/>
      <protection/>
    </xf>
    <xf numFmtId="0" fontId="8" fillId="0" borderId="0" xfId="0" applyFont="1" applyAlignment="1" applyProtection="1">
      <alignment horizontal="justify" vertical="justify" wrapText="1"/>
      <protection/>
    </xf>
    <xf numFmtId="4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center" wrapText="1"/>
      <protection/>
    </xf>
    <xf numFmtId="49" fontId="5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 applyProtection="1">
      <alignment horizontal="justify" vertical="justify" wrapText="1"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49" fontId="5" fillId="0" borderId="22" xfId="0" applyNumberFormat="1" applyFont="1" applyBorder="1" applyAlignment="1" applyProtection="1">
      <alignment horizontal="right" vertical="top"/>
      <protection/>
    </xf>
    <xf numFmtId="49" fontId="5" fillId="0" borderId="22" xfId="0" applyNumberFormat="1" applyFont="1" applyBorder="1" applyAlignment="1" applyProtection="1">
      <alignment horizontal="right" vertical="top" wrapText="1"/>
      <protection/>
    </xf>
    <xf numFmtId="4" fontId="5" fillId="0" borderId="2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justify" vertical="justify" wrapText="1"/>
      <protection/>
    </xf>
    <xf numFmtId="4" fontId="4" fillId="0" borderId="0" xfId="0" applyNumberFormat="1" applyFont="1" applyAlignment="1" applyProtection="1">
      <alignment horizontal="center"/>
      <protection/>
    </xf>
    <xf numFmtId="0" fontId="77" fillId="0" borderId="0" xfId="0" applyFont="1" applyFill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" fontId="5" fillId="0" borderId="22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4" fontId="0" fillId="0" borderId="0" xfId="56" applyNumberFormat="1" applyFont="1" applyAlignment="1" applyProtection="1">
      <alignment horizontal="right"/>
      <protection locked="0"/>
    </xf>
    <xf numFmtId="4" fontId="0" fillId="0" borderId="0" xfId="56" applyNumberFormat="1" applyFont="1" applyAlignment="1" applyProtection="1">
      <alignment/>
      <protection locked="0"/>
    </xf>
    <xf numFmtId="4" fontId="0" fillId="0" borderId="0" xfId="56" applyNumberFormat="1" applyFont="1" applyFill="1" applyAlignment="1" applyProtection="1">
      <alignment/>
      <protection locked="0"/>
    </xf>
    <xf numFmtId="4" fontId="18" fillId="36" borderId="20" xfId="57" applyNumberFormat="1" applyFont="1" applyFill="1" applyBorder="1" applyAlignment="1" applyProtection="1">
      <alignment horizontal="center" vertical="center"/>
      <protection locked="0"/>
    </xf>
    <xf numFmtId="4" fontId="18" fillId="0" borderId="0" xfId="57" applyNumberFormat="1" applyFont="1" applyFill="1" applyBorder="1" applyAlignment="1" applyProtection="1">
      <alignment horizontal="center"/>
      <protection locked="0"/>
    </xf>
    <xf numFmtId="4" fontId="11" fillId="0" borderId="0" xfId="54" applyNumberFormat="1" applyFont="1" applyBorder="1" applyAlignment="1" applyProtection="1">
      <alignment horizontal="right" vertical="center" wrapText="1"/>
      <protection locked="0"/>
    </xf>
    <xf numFmtId="4" fontId="0" fillId="0" borderId="0" xfId="54" applyNumberFormat="1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10" xfId="56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/>
      <protection locked="0"/>
    </xf>
    <xf numFmtId="4" fontId="22" fillId="0" borderId="0" xfId="0" applyNumberFormat="1" applyFont="1" applyFill="1" applyBorder="1" applyAlignment="1" applyProtection="1">
      <alignment/>
      <protection locked="0"/>
    </xf>
    <xf numFmtId="4" fontId="22" fillId="0" borderId="10" xfId="0" applyNumberFormat="1" applyFont="1" applyFill="1" applyBorder="1" applyAlignment="1" applyProtection="1">
      <alignment/>
      <protection locked="0"/>
    </xf>
    <xf numFmtId="4" fontId="22" fillId="0" borderId="12" xfId="0" applyNumberFormat="1" applyFont="1" applyFill="1" applyBorder="1" applyAlignment="1" applyProtection="1">
      <alignment/>
      <protection locked="0"/>
    </xf>
    <xf numFmtId="4" fontId="21" fillId="33" borderId="18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wrapText="1"/>
      <protection locked="0"/>
    </xf>
    <xf numFmtId="4" fontId="22" fillId="0" borderId="0" xfId="0" applyNumberFormat="1" applyFont="1" applyFill="1" applyBorder="1" applyAlignment="1" applyProtection="1">
      <alignment/>
      <protection locked="0"/>
    </xf>
    <xf numFmtId="4" fontId="22" fillId="0" borderId="0" xfId="0" applyNumberFormat="1" applyFont="1" applyFill="1" applyAlignment="1" applyProtection="1">
      <alignment/>
      <protection locked="0"/>
    </xf>
    <xf numFmtId="4" fontId="78" fillId="0" borderId="0" xfId="0" applyNumberFormat="1" applyFont="1" applyFill="1" applyAlignment="1" applyProtection="1">
      <alignment/>
      <protection locked="0"/>
    </xf>
    <xf numFmtId="4" fontId="75" fillId="0" borderId="0" xfId="0" applyNumberFormat="1" applyFont="1" applyFill="1" applyAlignment="1" applyProtection="1">
      <alignment/>
      <protection locked="0"/>
    </xf>
    <xf numFmtId="2" fontId="21" fillId="33" borderId="18" xfId="0" applyNumberFormat="1" applyFont="1" applyFill="1" applyBorder="1" applyAlignment="1" applyProtection="1">
      <alignment/>
      <protection locked="0"/>
    </xf>
    <xf numFmtId="193" fontId="22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2" fontId="3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56" applyNumberFormat="1" applyFont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35" fillId="0" borderId="0" xfId="0" applyNumberFormat="1" applyFont="1" applyFill="1" applyBorder="1" applyAlignment="1" applyProtection="1">
      <alignment horizontal="right"/>
      <protection locked="0"/>
    </xf>
    <xf numFmtId="0" fontId="18" fillId="36" borderId="23" xfId="57" applyFont="1" applyFill="1" applyBorder="1" applyAlignment="1" applyProtection="1">
      <alignment horizontal="left" vertical="center"/>
      <protection/>
    </xf>
    <xf numFmtId="0" fontId="18" fillId="36" borderId="24" xfId="57" applyFont="1" applyFill="1" applyBorder="1" applyAlignment="1" applyProtection="1">
      <alignment horizontal="left" vertical="center"/>
      <protection/>
    </xf>
    <xf numFmtId="0" fontId="0" fillId="0" borderId="0" xfId="56" applyFont="1" applyFill="1" applyAlignment="1" applyProtection="1">
      <alignment wrapText="1"/>
      <protection/>
    </xf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vadno_PON-1DEL" xfId="54"/>
    <cellStyle name="Neutral" xfId="55"/>
    <cellStyle name="Normal 2" xfId="56"/>
    <cellStyle name="Normal_Kino Siska_predr_ZU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showZeros="0" zoomScalePageLayoutView="0" workbookViewId="0" topLeftCell="A13">
      <selection activeCell="E32" sqref="E32"/>
    </sheetView>
  </sheetViews>
  <sheetFormatPr defaultColWidth="9.140625" defaultRowHeight="12.75"/>
  <cols>
    <col min="1" max="1" width="5.28125" style="39" customWidth="1"/>
    <col min="2" max="2" width="47.57421875" style="39" customWidth="1"/>
    <col min="3" max="3" width="19.8515625" style="40" customWidth="1"/>
    <col min="4" max="16384" width="9.140625" style="39" customWidth="1"/>
  </cols>
  <sheetData>
    <row r="2" ht="15.75">
      <c r="A2" s="38" t="s">
        <v>148</v>
      </c>
    </row>
    <row r="3" ht="15.75">
      <c r="A3" s="41" t="s">
        <v>174</v>
      </c>
    </row>
    <row r="4" ht="15.75">
      <c r="A4" s="41"/>
    </row>
    <row r="5" ht="15.75">
      <c r="A5" s="41"/>
    </row>
    <row r="6" ht="15.75">
      <c r="A6" s="41"/>
    </row>
    <row r="7" spans="1:2" ht="15.75">
      <c r="A7" s="41"/>
      <c r="B7" s="41" t="s">
        <v>173</v>
      </c>
    </row>
    <row r="10" spans="1:3" ht="16.5" thickBot="1">
      <c r="A10" s="42"/>
      <c r="B10" s="43" t="s">
        <v>15</v>
      </c>
      <c r="C10" s="44"/>
    </row>
    <row r="11" spans="1:3" ht="15">
      <c r="A11" s="42"/>
      <c r="B11" s="42"/>
      <c r="C11" s="45"/>
    </row>
    <row r="12" spans="1:4" ht="15.75">
      <c r="A12" s="41" t="s">
        <v>175</v>
      </c>
      <c r="B12" s="41" t="s">
        <v>148</v>
      </c>
      <c r="C12" s="46"/>
      <c r="D12" s="47"/>
    </row>
    <row r="13" spans="1:3" s="47" customFormat="1" ht="18" customHeight="1">
      <c r="A13" s="48"/>
      <c r="B13" s="42" t="s">
        <v>34</v>
      </c>
      <c r="C13" s="45">
        <f>TRT1!E157</f>
        <v>0</v>
      </c>
    </row>
    <row r="14" spans="1:3" s="47" customFormat="1" ht="18" customHeight="1">
      <c r="A14" s="48"/>
      <c r="B14" s="49" t="s">
        <v>35</v>
      </c>
      <c r="C14" s="50">
        <f>'most 1'!E107</f>
        <v>0</v>
      </c>
    </row>
    <row r="15" spans="1:3" s="47" customFormat="1" ht="18" customHeight="1">
      <c r="A15" s="48"/>
      <c r="B15" s="49" t="s">
        <v>99</v>
      </c>
      <c r="C15" s="50">
        <f>'most 2'!E83</f>
        <v>0</v>
      </c>
    </row>
    <row r="16" spans="1:3" s="47" customFormat="1" ht="18" customHeight="1">
      <c r="A16" s="48"/>
      <c r="B16" s="49" t="s">
        <v>100</v>
      </c>
      <c r="C16" s="50"/>
    </row>
    <row r="17" spans="1:3" s="47" customFormat="1" ht="18" customHeight="1">
      <c r="A17" s="48"/>
      <c r="B17" s="51" t="s">
        <v>227</v>
      </c>
      <c r="C17" s="52">
        <f>(C13+C14+C15+C16)*10%</f>
        <v>0</v>
      </c>
    </row>
    <row r="18" spans="1:3" s="47" customFormat="1" ht="30.75" customHeight="1">
      <c r="A18" s="48"/>
      <c r="B18" s="53" t="s">
        <v>176</v>
      </c>
      <c r="C18" s="50">
        <f>'Katodna zaščita'!G16</f>
        <v>0</v>
      </c>
    </row>
    <row r="19" spans="1:3" s="47" customFormat="1" ht="18" customHeight="1">
      <c r="A19" s="48"/>
      <c r="B19" s="49" t="s">
        <v>177</v>
      </c>
      <c r="C19" s="50">
        <f>'Katodna zaščita'!G39</f>
        <v>0</v>
      </c>
    </row>
    <row r="20" spans="1:3" s="47" customFormat="1" ht="18" customHeight="1">
      <c r="A20" s="48"/>
      <c r="B20" s="49" t="s">
        <v>178</v>
      </c>
      <c r="C20" s="50">
        <f>'Katodna zaščita'!G56</f>
        <v>0</v>
      </c>
    </row>
    <row r="21" spans="1:3" s="47" customFormat="1" ht="18" customHeight="1">
      <c r="A21" s="48"/>
      <c r="B21" s="49" t="s">
        <v>179</v>
      </c>
      <c r="C21" s="50">
        <f>'Katodna zaščita'!G73</f>
        <v>0</v>
      </c>
    </row>
    <row r="22" spans="1:3" s="47" customFormat="1" ht="18" customHeight="1">
      <c r="A22" s="48"/>
      <c r="B22" s="49" t="s">
        <v>224</v>
      </c>
      <c r="C22" s="50">
        <f>'Katodna zaščita'!G77</f>
        <v>0</v>
      </c>
    </row>
    <row r="23" spans="1:4" s="47" customFormat="1" ht="18" customHeight="1" thickBot="1">
      <c r="A23" s="48"/>
      <c r="B23" s="54" t="s">
        <v>228</v>
      </c>
      <c r="C23" s="55">
        <f>(C18+C19+C20+C21+C22)*5%</f>
        <v>0</v>
      </c>
      <c r="D23" s="56"/>
    </row>
    <row r="24" spans="1:3" ht="18" customHeight="1" thickTop="1">
      <c r="A24" s="42"/>
      <c r="B24" s="57" t="s">
        <v>21</v>
      </c>
      <c r="C24" s="58">
        <f>C13+C14+C15+C16+C17+C18+C19+C20+C21+C22+C23</f>
        <v>0</v>
      </c>
    </row>
    <row r="25" ht="19.5" customHeight="1"/>
    <row r="26" spans="1:2" ht="19.5" customHeight="1">
      <c r="A26" s="41" t="s">
        <v>14</v>
      </c>
      <c r="B26" s="41" t="s">
        <v>180</v>
      </c>
    </row>
    <row r="27" spans="2:3" ht="17.25" customHeight="1">
      <c r="B27" s="42" t="s">
        <v>378</v>
      </c>
      <c r="C27" s="40">
        <f>'Sanacija - nesreča'!F32</f>
        <v>0</v>
      </c>
    </row>
    <row r="28" spans="2:3" ht="15">
      <c r="B28" s="42" t="s">
        <v>379</v>
      </c>
      <c r="C28" s="40">
        <f>'Sanacija - nesreča'!F94</f>
        <v>0</v>
      </c>
    </row>
    <row r="29" spans="2:3" ht="15">
      <c r="B29" s="42" t="s">
        <v>382</v>
      </c>
      <c r="C29" s="40">
        <f>'Sanacija - nesreča'!F149</f>
        <v>0</v>
      </c>
    </row>
    <row r="30" spans="2:3" ht="15">
      <c r="B30" s="42" t="s">
        <v>383</v>
      </c>
      <c r="C30" s="40">
        <f>'Sanacija - nesreča'!F186</f>
        <v>0</v>
      </c>
    </row>
    <row r="31" spans="2:3" ht="15">
      <c r="B31" s="42" t="s">
        <v>384</v>
      </c>
      <c r="C31" s="40">
        <f>'Sanacija - nesreča'!F195</f>
        <v>0</v>
      </c>
    </row>
    <row r="32" spans="2:3" ht="15">
      <c r="B32" s="51" t="s">
        <v>227</v>
      </c>
      <c r="C32" s="52">
        <f>(C27+C28+C29+C30+C31)*10%</f>
        <v>0</v>
      </c>
    </row>
    <row r="33" spans="2:3" ht="15">
      <c r="B33" s="49" t="s">
        <v>466</v>
      </c>
      <c r="C33" s="50">
        <f>'Električne instalacije-nesreča'!G70</f>
        <v>0</v>
      </c>
    </row>
    <row r="34" spans="2:3" ht="15">
      <c r="B34" s="49" t="s">
        <v>467</v>
      </c>
      <c r="C34" s="50">
        <f>'Električne instalacije-nesreča'!G85</f>
        <v>0</v>
      </c>
    </row>
    <row r="35" spans="2:3" ht="15">
      <c r="B35" s="51" t="s">
        <v>227</v>
      </c>
      <c r="C35" s="52">
        <f>(C33+C34)*10%</f>
        <v>0</v>
      </c>
    </row>
    <row r="36" spans="2:3" ht="15.75">
      <c r="B36" s="57" t="s">
        <v>21</v>
      </c>
      <c r="C36" s="58">
        <f>C27+C28+C29+C30+C31+C32+C33+C34+C35</f>
        <v>0</v>
      </c>
    </row>
    <row r="37" ht="15">
      <c r="B37" s="42"/>
    </row>
    <row r="38" ht="15">
      <c r="B38" s="42"/>
    </row>
    <row r="39" spans="2:3" ht="15.75">
      <c r="B39" s="59" t="s">
        <v>468</v>
      </c>
      <c r="C39" s="60">
        <f>C24+C36</f>
        <v>0</v>
      </c>
    </row>
    <row r="40" spans="2:3" ht="15.75">
      <c r="B40" s="59" t="s">
        <v>469</v>
      </c>
      <c r="C40" s="60">
        <f>C39*22%</f>
        <v>0</v>
      </c>
    </row>
    <row r="41" spans="2:3" ht="15.75">
      <c r="B41" s="59" t="s">
        <v>22</v>
      </c>
      <c r="C41" s="60">
        <f>C39+C40</f>
        <v>0</v>
      </c>
    </row>
  </sheetData>
  <sheetProtection password="D769" sheet="1" objects="1" scenarios="1" formatCells="0" formatColumns="0" formatRows="0" selectLockedCells="1"/>
  <printOptions/>
  <pageMargins left="0.984251968503937" right="0.1968503937007874" top="0.984251968503937" bottom="0.5905511811023623" header="0.2755905511811024" footer="0.2755905511811024"/>
  <pageSetup horizontalDpi="600" verticalDpi="600" orientation="portrait" paperSize="9" r:id="rId1"/>
  <headerFooter alignWithMargins="0">
    <oddFooter>&amp;C&amp;8&amp;P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showZeros="0" zoomScaleSheetLayoutView="100" zoomScalePageLayoutView="0" workbookViewId="0" topLeftCell="A10">
      <selection activeCell="D16" sqref="D16"/>
    </sheetView>
  </sheetViews>
  <sheetFormatPr defaultColWidth="9.140625" defaultRowHeight="12.75"/>
  <cols>
    <col min="1" max="1" width="4.7109375" style="273" customWidth="1"/>
    <col min="2" max="2" width="51.140625" style="274" customWidth="1"/>
    <col min="3" max="3" width="9.00390625" style="275" customWidth="1"/>
    <col min="4" max="4" width="16.7109375" style="286" customWidth="1"/>
    <col min="5" max="5" width="16.7109375" style="275" customWidth="1"/>
    <col min="6" max="16384" width="9.140625" style="269" customWidth="1"/>
  </cols>
  <sheetData>
    <row r="1" spans="1:5" s="258" customFormat="1" ht="12.75">
      <c r="A1" s="255" t="s">
        <v>10</v>
      </c>
      <c r="B1" s="256" t="s">
        <v>126</v>
      </c>
      <c r="C1" s="257"/>
      <c r="D1" s="277"/>
      <c r="E1" s="257"/>
    </row>
    <row r="2" spans="1:5" s="258" customFormat="1" ht="12.75">
      <c r="A2" s="259"/>
      <c r="B2" s="256"/>
      <c r="C2" s="257"/>
      <c r="D2" s="277"/>
      <c r="E2" s="257"/>
    </row>
    <row r="3" spans="1:5" s="258" customFormat="1" ht="12.75">
      <c r="A3" s="259"/>
      <c r="B3" s="256"/>
      <c r="C3" s="257"/>
      <c r="D3" s="277"/>
      <c r="E3" s="257"/>
    </row>
    <row r="4" spans="1:5" s="258" customFormat="1" ht="41.25" customHeight="1">
      <c r="A4" s="259"/>
      <c r="B4" s="256" t="s">
        <v>85</v>
      </c>
      <c r="C4" s="281"/>
      <c r="D4" s="283"/>
      <c r="E4" s="281"/>
    </row>
    <row r="5" spans="1:5" s="258" customFormat="1" ht="63.75" customHeight="1">
      <c r="A5" s="259"/>
      <c r="B5" s="256" t="s">
        <v>377</v>
      </c>
      <c r="C5" s="282"/>
      <c r="D5" s="284"/>
      <c r="E5" s="282"/>
    </row>
    <row r="6" spans="1:5" s="258" customFormat="1" ht="12.75">
      <c r="A6" s="259"/>
      <c r="B6" s="256"/>
      <c r="C6" s="257"/>
      <c r="D6" s="277"/>
      <c r="E6" s="257"/>
    </row>
    <row r="7" spans="1:5" s="258" customFormat="1" ht="12.75">
      <c r="A7" s="259"/>
      <c r="B7" s="260"/>
      <c r="C7" s="257" t="s">
        <v>17</v>
      </c>
      <c r="D7" s="277" t="s">
        <v>18</v>
      </c>
      <c r="E7" s="257" t="s">
        <v>19</v>
      </c>
    </row>
    <row r="8" spans="1:5" s="258" customFormat="1" ht="68.25" customHeight="1">
      <c r="A8" s="259" t="s">
        <v>0</v>
      </c>
      <c r="B8" s="260" t="s">
        <v>154</v>
      </c>
      <c r="C8" s="257"/>
      <c r="D8" s="277"/>
      <c r="E8" s="257"/>
    </row>
    <row r="9" spans="1:5" s="258" customFormat="1" ht="12.75">
      <c r="A9" s="259"/>
      <c r="B9" s="261" t="s">
        <v>45</v>
      </c>
      <c r="C9" s="257"/>
      <c r="D9" s="277"/>
      <c r="E9" s="257"/>
    </row>
    <row r="10" spans="1:5" s="258" customFormat="1" ht="15.75">
      <c r="A10" s="259"/>
      <c r="B10" s="260" t="s">
        <v>8</v>
      </c>
      <c r="C10" s="262">
        <v>41.06</v>
      </c>
      <c r="D10" s="278"/>
      <c r="E10" s="262">
        <f>C10*D10</f>
        <v>0</v>
      </c>
    </row>
    <row r="11" spans="1:5" s="258" customFormat="1" ht="12.75">
      <c r="A11" s="259"/>
      <c r="B11" s="260"/>
      <c r="C11" s="262"/>
      <c r="D11" s="278"/>
      <c r="E11" s="262"/>
    </row>
    <row r="12" spans="1:5" s="258" customFormat="1" ht="69.75" customHeight="1">
      <c r="A12" s="259" t="s">
        <v>1</v>
      </c>
      <c r="B12" s="260" t="s">
        <v>155</v>
      </c>
      <c r="C12" s="257"/>
      <c r="D12" s="277"/>
      <c r="E12" s="257"/>
    </row>
    <row r="13" spans="1:5" s="258" customFormat="1" ht="12.75">
      <c r="A13" s="259"/>
      <c r="B13" s="261" t="s">
        <v>48</v>
      </c>
      <c r="C13" s="257"/>
      <c r="D13" s="277"/>
      <c r="E13" s="257"/>
    </row>
    <row r="14" spans="1:5" s="258" customFormat="1" ht="15.75">
      <c r="A14" s="259"/>
      <c r="B14" s="260" t="s">
        <v>8</v>
      </c>
      <c r="C14" s="262">
        <v>17.68</v>
      </c>
      <c r="D14" s="278"/>
      <c r="E14" s="262">
        <f>C14*D14</f>
        <v>0</v>
      </c>
    </row>
    <row r="15" spans="1:5" s="258" customFormat="1" ht="12.75">
      <c r="A15" s="259"/>
      <c r="B15" s="260"/>
      <c r="C15" s="262"/>
      <c r="D15" s="278"/>
      <c r="E15" s="262"/>
    </row>
    <row r="16" spans="1:5" s="258" customFormat="1" ht="38.25">
      <c r="A16" s="259" t="s">
        <v>2</v>
      </c>
      <c r="B16" s="263" t="s">
        <v>156</v>
      </c>
      <c r="C16" s="257"/>
      <c r="D16" s="277"/>
      <c r="E16" s="257"/>
    </row>
    <row r="17" spans="1:5" s="258" customFormat="1" ht="12.75">
      <c r="A17" s="259"/>
      <c r="B17" s="261" t="s">
        <v>44</v>
      </c>
      <c r="C17" s="257"/>
      <c r="D17" s="277"/>
      <c r="E17" s="257"/>
    </row>
    <row r="18" spans="1:5" s="258" customFormat="1" ht="15.75">
      <c r="A18" s="259"/>
      <c r="B18" s="260" t="s">
        <v>9</v>
      </c>
      <c r="C18" s="262">
        <v>410.64</v>
      </c>
      <c r="D18" s="278"/>
      <c r="E18" s="262">
        <f>C18*D18</f>
        <v>0</v>
      </c>
    </row>
    <row r="19" spans="1:5" s="258" customFormat="1" ht="12.75">
      <c r="A19" s="259"/>
      <c r="B19" s="260"/>
      <c r="C19" s="262"/>
      <c r="D19" s="278"/>
      <c r="E19" s="262"/>
    </row>
    <row r="20" spans="1:5" s="258" customFormat="1" ht="38.25">
      <c r="A20" s="259" t="s">
        <v>3</v>
      </c>
      <c r="B20" s="263" t="s">
        <v>157</v>
      </c>
      <c r="C20" s="257"/>
      <c r="D20" s="277"/>
      <c r="E20" s="257"/>
    </row>
    <row r="21" spans="1:5" s="258" customFormat="1" ht="12.75">
      <c r="A21" s="259"/>
      <c r="B21" s="261" t="s">
        <v>49</v>
      </c>
      <c r="C21" s="257"/>
      <c r="D21" s="277"/>
      <c r="E21" s="257"/>
    </row>
    <row r="22" spans="1:5" s="258" customFormat="1" ht="15.75">
      <c r="A22" s="259"/>
      <c r="B22" s="260" t="s">
        <v>9</v>
      </c>
      <c r="C22" s="262">
        <v>176.8</v>
      </c>
      <c r="D22" s="278"/>
      <c r="E22" s="262">
        <f>C22*D22</f>
        <v>0</v>
      </c>
    </row>
    <row r="23" spans="1:5" s="258" customFormat="1" ht="12.75">
      <c r="A23" s="259"/>
      <c r="B23" s="260"/>
      <c r="C23" s="262"/>
      <c r="D23" s="278"/>
      <c r="E23" s="262"/>
    </row>
    <row r="24" spans="1:5" s="267" customFormat="1" ht="38.25">
      <c r="A24" s="264" t="s">
        <v>4</v>
      </c>
      <c r="B24" s="265" t="s">
        <v>158</v>
      </c>
      <c r="C24" s="266"/>
      <c r="D24" s="279"/>
      <c r="E24" s="266"/>
    </row>
    <row r="25" spans="1:5" s="258" customFormat="1" ht="12.75">
      <c r="A25" s="259"/>
      <c r="B25" s="261" t="s">
        <v>44</v>
      </c>
      <c r="C25" s="262"/>
      <c r="D25" s="278"/>
      <c r="E25" s="262"/>
    </row>
    <row r="26" spans="1:5" s="258" customFormat="1" ht="15.75">
      <c r="A26" s="259"/>
      <c r="B26" s="260" t="s">
        <v>9</v>
      </c>
      <c r="C26" s="262">
        <v>410.64</v>
      </c>
      <c r="D26" s="278"/>
      <c r="E26" s="262">
        <f>C26*D26</f>
        <v>0</v>
      </c>
    </row>
    <row r="27" spans="1:5" s="258" customFormat="1" ht="12.75">
      <c r="A27" s="259"/>
      <c r="B27" s="260"/>
      <c r="C27" s="257"/>
      <c r="D27" s="277"/>
      <c r="E27" s="257"/>
    </row>
    <row r="28" spans="1:5" s="267" customFormat="1" ht="38.25">
      <c r="A28" s="264" t="s">
        <v>5</v>
      </c>
      <c r="B28" s="265" t="s">
        <v>159</v>
      </c>
      <c r="C28" s="266"/>
      <c r="D28" s="279"/>
      <c r="E28" s="266"/>
    </row>
    <row r="29" spans="1:5" s="258" customFormat="1" ht="12.75">
      <c r="A29" s="259"/>
      <c r="B29" s="261" t="s">
        <v>49</v>
      </c>
      <c r="C29" s="262"/>
      <c r="D29" s="278"/>
      <c r="E29" s="262"/>
    </row>
    <row r="30" spans="1:5" s="258" customFormat="1" ht="15.75">
      <c r="A30" s="259"/>
      <c r="B30" s="260" t="s">
        <v>9</v>
      </c>
      <c r="C30" s="262">
        <v>176.8</v>
      </c>
      <c r="D30" s="278"/>
      <c r="E30" s="262">
        <f>C30*D30</f>
        <v>0</v>
      </c>
    </row>
    <row r="31" spans="1:5" s="258" customFormat="1" ht="12.75">
      <c r="A31" s="259"/>
      <c r="B31" s="260"/>
      <c r="C31" s="257"/>
      <c r="D31" s="277"/>
      <c r="E31" s="257"/>
    </row>
    <row r="32" spans="1:5" s="258" customFormat="1" ht="38.25">
      <c r="A32" s="259" t="s">
        <v>6</v>
      </c>
      <c r="B32" s="260" t="s">
        <v>160</v>
      </c>
      <c r="C32" s="257"/>
      <c r="D32" s="277"/>
      <c r="E32" s="257"/>
    </row>
    <row r="33" spans="1:5" s="258" customFormat="1" ht="12.75">
      <c r="A33" s="259"/>
      <c r="B33" s="261" t="s">
        <v>44</v>
      </c>
      <c r="C33" s="257"/>
      <c r="D33" s="277"/>
      <c r="E33" s="257"/>
    </row>
    <row r="34" spans="1:5" s="258" customFormat="1" ht="15.75">
      <c r="A34" s="259"/>
      <c r="B34" s="260" t="s">
        <v>9</v>
      </c>
      <c r="C34" s="262">
        <v>410.64</v>
      </c>
      <c r="D34" s="278"/>
      <c r="E34" s="262">
        <f>C34*D34</f>
        <v>0</v>
      </c>
    </row>
    <row r="35" spans="1:5" s="258" customFormat="1" ht="12.75">
      <c r="A35" s="259"/>
      <c r="B35" s="260"/>
      <c r="C35" s="257"/>
      <c r="D35" s="277"/>
      <c r="E35" s="257"/>
    </row>
    <row r="36" spans="1:5" s="258" customFormat="1" ht="38.25">
      <c r="A36" s="259" t="s">
        <v>61</v>
      </c>
      <c r="B36" s="260" t="s">
        <v>161</v>
      </c>
      <c r="C36" s="257"/>
      <c r="D36" s="277"/>
      <c r="E36" s="257"/>
    </row>
    <row r="37" spans="1:5" s="258" customFormat="1" ht="12.75">
      <c r="A37" s="259"/>
      <c r="B37" s="261" t="s">
        <v>49</v>
      </c>
      <c r="C37" s="257"/>
      <c r="D37" s="277"/>
      <c r="E37" s="257"/>
    </row>
    <row r="38" spans="1:5" s="258" customFormat="1" ht="15.75">
      <c r="A38" s="259"/>
      <c r="B38" s="260" t="s">
        <v>9</v>
      </c>
      <c r="C38" s="262">
        <v>176.8</v>
      </c>
      <c r="D38" s="278"/>
      <c r="E38" s="262">
        <f>C38*D38</f>
        <v>0</v>
      </c>
    </row>
    <row r="39" spans="1:5" s="258" customFormat="1" ht="12.75">
      <c r="A39" s="259"/>
      <c r="B39" s="260"/>
      <c r="C39" s="257"/>
      <c r="D39" s="277"/>
      <c r="E39" s="257"/>
    </row>
    <row r="40" spans="1:5" s="258" customFormat="1" ht="51">
      <c r="A40" s="259" t="s">
        <v>7</v>
      </c>
      <c r="B40" s="265" t="s">
        <v>162</v>
      </c>
      <c r="C40" s="257"/>
      <c r="D40" s="277"/>
      <c r="E40" s="257"/>
    </row>
    <row r="41" spans="1:5" s="258" customFormat="1" ht="12.75">
      <c r="A41" s="259"/>
      <c r="B41" s="260" t="s">
        <v>42</v>
      </c>
      <c r="C41" s="262">
        <v>9830.51</v>
      </c>
      <c r="D41" s="278"/>
      <c r="E41" s="262">
        <f>C41*D41</f>
        <v>0</v>
      </c>
    </row>
    <row r="42" spans="1:5" s="258" customFormat="1" ht="12.75">
      <c r="A42" s="259"/>
      <c r="B42" s="260" t="s">
        <v>43</v>
      </c>
      <c r="C42" s="262">
        <v>8135.4</v>
      </c>
      <c r="D42" s="278"/>
      <c r="E42" s="262">
        <f>C42*D42</f>
        <v>0</v>
      </c>
    </row>
    <row r="43" spans="1:5" s="258" customFormat="1" ht="12.75">
      <c r="A43" s="259"/>
      <c r="B43" s="260"/>
      <c r="C43" s="257"/>
      <c r="D43" s="277"/>
      <c r="E43" s="257"/>
    </row>
    <row r="44" spans="1:5" s="267" customFormat="1" ht="51.75" customHeight="1">
      <c r="A44" s="264" t="s">
        <v>62</v>
      </c>
      <c r="B44" s="265" t="s">
        <v>163</v>
      </c>
      <c r="C44" s="268"/>
      <c r="D44" s="280"/>
      <c r="E44" s="268"/>
    </row>
    <row r="45" spans="1:5" s="267" customFormat="1" ht="12.75">
      <c r="A45" s="264"/>
      <c r="B45" s="265" t="s">
        <v>23</v>
      </c>
      <c r="C45" s="266">
        <v>2240</v>
      </c>
      <c r="D45" s="279"/>
      <c r="E45" s="266">
        <f>C45*D45</f>
        <v>0</v>
      </c>
    </row>
    <row r="46" spans="1:5" s="258" customFormat="1" ht="12.75">
      <c r="A46" s="259"/>
      <c r="B46" s="260"/>
      <c r="C46" s="257"/>
      <c r="D46" s="277"/>
      <c r="E46" s="257"/>
    </row>
    <row r="47" spans="1:5" s="258" customFormat="1" ht="51">
      <c r="A47" s="259" t="s">
        <v>63</v>
      </c>
      <c r="B47" s="265" t="s">
        <v>164</v>
      </c>
      <c r="C47" s="257"/>
      <c r="D47" s="277"/>
      <c r="E47" s="257"/>
    </row>
    <row r="48" spans="1:5" s="258" customFormat="1" ht="12.75">
      <c r="A48" s="259"/>
      <c r="B48" s="261" t="s">
        <v>46</v>
      </c>
      <c r="C48" s="257"/>
      <c r="D48" s="277"/>
      <c r="E48" s="257"/>
    </row>
    <row r="49" spans="1:5" s="258" customFormat="1" ht="15.75">
      <c r="A49" s="259"/>
      <c r="B49" s="260" t="s">
        <v>8</v>
      </c>
      <c r="C49" s="262">
        <v>54.29</v>
      </c>
      <c r="D49" s="278"/>
      <c r="E49" s="262">
        <f>C49*D49</f>
        <v>0</v>
      </c>
    </row>
    <row r="50" spans="1:5" s="258" customFormat="1" ht="12.75">
      <c r="A50" s="259"/>
      <c r="B50" s="260"/>
      <c r="C50" s="257"/>
      <c r="D50" s="277"/>
      <c r="E50" s="257"/>
    </row>
    <row r="51" spans="1:5" s="258" customFormat="1" ht="51">
      <c r="A51" s="259" t="s">
        <v>64</v>
      </c>
      <c r="B51" s="265" t="s">
        <v>165</v>
      </c>
      <c r="C51" s="257"/>
      <c r="D51" s="277"/>
      <c r="E51" s="257"/>
    </row>
    <row r="52" spans="1:5" s="258" customFormat="1" ht="12.75">
      <c r="A52" s="259"/>
      <c r="B52" s="261" t="s">
        <v>50</v>
      </c>
      <c r="C52" s="257"/>
      <c r="D52" s="277"/>
      <c r="E52" s="257"/>
    </row>
    <row r="53" spans="1:5" s="258" customFormat="1" ht="15.75">
      <c r="A53" s="259"/>
      <c r="B53" s="260" t="s">
        <v>8</v>
      </c>
      <c r="C53" s="262">
        <v>23.34</v>
      </c>
      <c r="D53" s="278"/>
      <c r="E53" s="262">
        <f>C53*D53</f>
        <v>0</v>
      </c>
    </row>
    <row r="54" spans="1:5" s="258" customFormat="1" ht="12.75">
      <c r="A54" s="259"/>
      <c r="B54" s="260"/>
      <c r="C54" s="262"/>
      <c r="D54" s="278"/>
      <c r="E54" s="262"/>
    </row>
    <row r="55" spans="1:5" s="258" customFormat="1" ht="52.5" customHeight="1">
      <c r="A55" s="259" t="s">
        <v>65</v>
      </c>
      <c r="B55" s="260" t="s">
        <v>166</v>
      </c>
      <c r="C55" s="257"/>
      <c r="D55" s="277"/>
      <c r="E55" s="257"/>
    </row>
    <row r="56" spans="1:5" s="258" customFormat="1" ht="12.75">
      <c r="A56" s="259"/>
      <c r="B56" s="261" t="s">
        <v>47</v>
      </c>
      <c r="C56" s="257"/>
      <c r="D56" s="277"/>
      <c r="E56" s="257"/>
    </row>
    <row r="57" spans="1:5" s="258" customFormat="1" ht="15.75">
      <c r="A57" s="259"/>
      <c r="B57" s="260" t="s">
        <v>9</v>
      </c>
      <c r="C57" s="262">
        <v>452.4</v>
      </c>
      <c r="D57" s="278"/>
      <c r="E57" s="262">
        <f>C57*D57</f>
        <v>0</v>
      </c>
    </row>
    <row r="58" spans="1:5" s="258" customFormat="1" ht="12.75">
      <c r="A58" s="259"/>
      <c r="B58" s="260"/>
      <c r="C58" s="262"/>
      <c r="D58" s="278"/>
      <c r="E58" s="262"/>
    </row>
    <row r="59" spans="1:5" s="258" customFormat="1" ht="52.5" customHeight="1">
      <c r="A59" s="259" t="s">
        <v>66</v>
      </c>
      <c r="B59" s="260" t="s">
        <v>167</v>
      </c>
      <c r="C59" s="257"/>
      <c r="D59" s="277"/>
      <c r="E59" s="257"/>
    </row>
    <row r="60" spans="1:5" s="258" customFormat="1" ht="12.75">
      <c r="A60" s="259"/>
      <c r="B60" s="261" t="s">
        <v>51</v>
      </c>
      <c r="C60" s="257"/>
      <c r="D60" s="277"/>
      <c r="E60" s="257"/>
    </row>
    <row r="61" spans="1:5" s="258" customFormat="1" ht="15.75">
      <c r="A61" s="259"/>
      <c r="B61" s="260" t="s">
        <v>9</v>
      </c>
      <c r="C61" s="262">
        <v>194.48</v>
      </c>
      <c r="D61" s="278"/>
      <c r="E61" s="262">
        <f>C61*D61</f>
        <v>0</v>
      </c>
    </row>
    <row r="62" spans="1:5" s="258" customFormat="1" ht="12.75">
      <c r="A62" s="259"/>
      <c r="B62" s="260"/>
      <c r="C62" s="257"/>
      <c r="D62" s="277"/>
      <c r="E62" s="257"/>
    </row>
    <row r="63" spans="1:5" s="258" customFormat="1" ht="51">
      <c r="A63" s="259" t="s">
        <v>67</v>
      </c>
      <c r="B63" s="260" t="s">
        <v>24</v>
      </c>
      <c r="C63" s="257"/>
      <c r="D63" s="277"/>
      <c r="E63" s="257"/>
    </row>
    <row r="64" spans="1:5" s="258" customFormat="1" ht="12.75">
      <c r="A64" s="259"/>
      <c r="B64" s="261" t="s">
        <v>36</v>
      </c>
      <c r="C64" s="257"/>
      <c r="D64" s="277"/>
      <c r="E64" s="257"/>
    </row>
    <row r="65" spans="1:5" s="258" customFormat="1" ht="15.75">
      <c r="A65" s="259"/>
      <c r="B65" s="260" t="s">
        <v>8</v>
      </c>
      <c r="C65" s="262">
        <v>74.02</v>
      </c>
      <c r="D65" s="278"/>
      <c r="E65" s="262">
        <f>C65*D65</f>
        <v>0</v>
      </c>
    </row>
    <row r="66" spans="1:5" s="258" customFormat="1" ht="12.75">
      <c r="A66" s="259"/>
      <c r="B66" s="260"/>
      <c r="C66" s="262"/>
      <c r="D66" s="278"/>
      <c r="E66" s="262"/>
    </row>
    <row r="67" spans="1:5" s="258" customFormat="1" ht="38.25">
      <c r="A67" s="259" t="s">
        <v>68</v>
      </c>
      <c r="B67" s="263" t="s">
        <v>25</v>
      </c>
      <c r="C67" s="257"/>
      <c r="D67" s="277"/>
      <c r="E67" s="257"/>
    </row>
    <row r="68" spans="1:5" s="258" customFormat="1" ht="12.75">
      <c r="A68" s="259"/>
      <c r="B68" s="261" t="s">
        <v>37</v>
      </c>
      <c r="C68" s="257"/>
      <c r="D68" s="277"/>
      <c r="E68" s="257"/>
    </row>
    <row r="69" spans="1:5" s="258" customFormat="1" ht="15.75">
      <c r="A69" s="259"/>
      <c r="B69" s="260" t="s">
        <v>9</v>
      </c>
      <c r="C69" s="262">
        <v>740.22</v>
      </c>
      <c r="D69" s="278"/>
      <c r="E69" s="262">
        <f>C69*D69</f>
        <v>0</v>
      </c>
    </row>
    <row r="70" spans="1:5" s="258" customFormat="1" ht="12.75">
      <c r="A70" s="259"/>
      <c r="B70" s="260"/>
      <c r="C70" s="262"/>
      <c r="D70" s="278"/>
      <c r="E70" s="262"/>
    </row>
    <row r="71" spans="1:5" s="267" customFormat="1" ht="25.5">
      <c r="A71" s="264" t="s">
        <v>69</v>
      </c>
      <c r="B71" s="265" t="s">
        <v>28</v>
      </c>
      <c r="C71" s="266"/>
      <c r="D71" s="279"/>
      <c r="E71" s="266"/>
    </row>
    <row r="72" spans="1:5" s="258" customFormat="1" ht="12.75">
      <c r="A72" s="259"/>
      <c r="B72" s="261" t="s">
        <v>37</v>
      </c>
      <c r="C72" s="262"/>
      <c r="D72" s="278"/>
      <c r="E72" s="262"/>
    </row>
    <row r="73" spans="1:5" s="258" customFormat="1" ht="15.75">
      <c r="A73" s="259"/>
      <c r="B73" s="260" t="s">
        <v>9</v>
      </c>
      <c r="C73" s="262">
        <v>740.22</v>
      </c>
      <c r="D73" s="278"/>
      <c r="E73" s="262">
        <f>C73*D73</f>
        <v>0</v>
      </c>
    </row>
    <row r="74" spans="1:5" s="258" customFormat="1" ht="12.75">
      <c r="A74" s="259"/>
      <c r="B74" s="260"/>
      <c r="C74" s="257"/>
      <c r="D74" s="277"/>
      <c r="E74" s="257"/>
    </row>
    <row r="75" spans="1:5" s="258" customFormat="1" ht="38.25">
      <c r="A75" s="259" t="s">
        <v>12</v>
      </c>
      <c r="B75" s="260" t="s">
        <v>29</v>
      </c>
      <c r="C75" s="257"/>
      <c r="D75" s="277"/>
      <c r="E75" s="257"/>
    </row>
    <row r="76" spans="1:5" s="258" customFormat="1" ht="12.75">
      <c r="A76" s="259"/>
      <c r="B76" s="261" t="s">
        <v>37</v>
      </c>
      <c r="C76" s="257"/>
      <c r="D76" s="277"/>
      <c r="E76" s="257"/>
    </row>
    <row r="77" spans="1:5" s="258" customFormat="1" ht="15.75">
      <c r="A77" s="259"/>
      <c r="B77" s="260" t="s">
        <v>9</v>
      </c>
      <c r="C77" s="262">
        <v>740.22</v>
      </c>
      <c r="D77" s="278"/>
      <c r="E77" s="262">
        <f>C77*D77</f>
        <v>0</v>
      </c>
    </row>
    <row r="78" spans="1:5" s="258" customFormat="1" ht="12.75">
      <c r="A78" s="259"/>
      <c r="B78" s="260"/>
      <c r="C78" s="257"/>
      <c r="D78" s="277"/>
      <c r="E78" s="257"/>
    </row>
    <row r="79" spans="1:5" s="258" customFormat="1" ht="38.25">
      <c r="A79" s="259" t="s">
        <v>13</v>
      </c>
      <c r="B79" s="265" t="s">
        <v>122</v>
      </c>
      <c r="C79" s="257"/>
      <c r="D79" s="277"/>
      <c r="E79" s="257"/>
    </row>
    <row r="80" spans="1:5" s="258" customFormat="1" ht="12.75">
      <c r="A80" s="259"/>
      <c r="B80" s="261" t="s">
        <v>38</v>
      </c>
      <c r="C80" s="257"/>
      <c r="D80" s="277"/>
      <c r="E80" s="257"/>
    </row>
    <row r="81" spans="1:5" s="258" customFormat="1" ht="15.75">
      <c r="A81" s="259"/>
      <c r="B81" s="260" t="s">
        <v>8</v>
      </c>
      <c r="C81" s="262">
        <v>95.66</v>
      </c>
      <c r="D81" s="278"/>
      <c r="E81" s="262">
        <f>C81*D81</f>
        <v>0</v>
      </c>
    </row>
    <row r="82" spans="1:5" s="258" customFormat="1" ht="12.75">
      <c r="A82" s="259"/>
      <c r="B82" s="260"/>
      <c r="C82" s="262"/>
      <c r="D82" s="278"/>
      <c r="E82" s="262"/>
    </row>
    <row r="83" spans="1:5" s="258" customFormat="1" ht="51">
      <c r="A83" s="259" t="s">
        <v>70</v>
      </c>
      <c r="B83" s="260" t="s">
        <v>30</v>
      </c>
      <c r="C83" s="257"/>
      <c r="D83" s="277"/>
      <c r="E83" s="257"/>
    </row>
    <row r="84" spans="1:5" s="258" customFormat="1" ht="12.75">
      <c r="A84" s="259"/>
      <c r="B84" s="261" t="s">
        <v>39</v>
      </c>
      <c r="C84" s="257"/>
      <c r="D84" s="277"/>
      <c r="E84" s="257"/>
    </row>
    <row r="85" spans="1:5" s="258" customFormat="1" ht="15.75">
      <c r="A85" s="259"/>
      <c r="B85" s="260" t="s">
        <v>9</v>
      </c>
      <c r="C85" s="262">
        <v>797.16</v>
      </c>
      <c r="D85" s="278"/>
      <c r="E85" s="262">
        <f>C85*D85</f>
        <v>0</v>
      </c>
    </row>
    <row r="86" spans="1:5" s="258" customFormat="1" ht="12.75">
      <c r="A86" s="259"/>
      <c r="B86" s="260"/>
      <c r="C86" s="262"/>
      <c r="D86" s="278"/>
      <c r="E86" s="262"/>
    </row>
    <row r="87" spans="1:5" s="267" customFormat="1" ht="25.5">
      <c r="A87" s="264" t="s">
        <v>71</v>
      </c>
      <c r="B87" s="260" t="s">
        <v>31</v>
      </c>
      <c r="C87" s="268"/>
      <c r="D87" s="280"/>
      <c r="E87" s="268"/>
    </row>
    <row r="88" spans="1:5" s="267" customFormat="1" ht="15.75">
      <c r="A88" s="264"/>
      <c r="B88" s="265" t="s">
        <v>11</v>
      </c>
      <c r="C88" s="266">
        <v>200</v>
      </c>
      <c r="D88" s="279"/>
      <c r="E88" s="266">
        <f>C88*D88</f>
        <v>0</v>
      </c>
    </row>
    <row r="89" spans="1:5" s="258" customFormat="1" ht="12.75">
      <c r="A89" s="259"/>
      <c r="B89" s="260"/>
      <c r="C89" s="262"/>
      <c r="D89" s="278"/>
      <c r="E89" s="262"/>
    </row>
    <row r="90" spans="1:5" s="258" customFormat="1" ht="63.75">
      <c r="A90" s="259" t="s">
        <v>72</v>
      </c>
      <c r="B90" s="260" t="s">
        <v>26</v>
      </c>
      <c r="C90" s="257"/>
      <c r="D90" s="277"/>
      <c r="E90" s="257"/>
    </row>
    <row r="91" spans="1:5" s="258" customFormat="1" ht="12.75">
      <c r="A91" s="259"/>
      <c r="B91" s="261" t="s">
        <v>56</v>
      </c>
      <c r="C91" s="257"/>
      <c r="D91" s="277"/>
      <c r="E91" s="257"/>
    </row>
    <row r="92" spans="1:5" s="258" customFormat="1" ht="15.75">
      <c r="A92" s="259"/>
      <c r="B92" s="260" t="s">
        <v>8</v>
      </c>
      <c r="C92" s="262">
        <v>33.6</v>
      </c>
      <c r="D92" s="278"/>
      <c r="E92" s="262">
        <f>C92*D92</f>
        <v>0</v>
      </c>
    </row>
    <row r="93" spans="1:5" s="258" customFormat="1" ht="12.75">
      <c r="A93" s="259"/>
      <c r="B93" s="260"/>
      <c r="C93" s="262"/>
      <c r="D93" s="278"/>
      <c r="E93" s="262"/>
    </row>
    <row r="94" spans="1:5" s="258" customFormat="1" ht="63.75">
      <c r="A94" s="259" t="s">
        <v>73</v>
      </c>
      <c r="B94" s="260" t="s">
        <v>86</v>
      </c>
      <c r="C94" s="257"/>
      <c r="D94" s="277"/>
      <c r="E94" s="257"/>
    </row>
    <row r="95" spans="1:5" s="258" customFormat="1" ht="12.75">
      <c r="A95" s="259"/>
      <c r="B95" s="261" t="s">
        <v>87</v>
      </c>
      <c r="C95" s="257"/>
      <c r="D95" s="277"/>
      <c r="E95" s="257"/>
    </row>
    <row r="96" spans="1:5" s="258" customFormat="1" ht="15.75">
      <c r="A96" s="259"/>
      <c r="B96" s="260" t="s">
        <v>8</v>
      </c>
      <c r="C96" s="262">
        <v>2.4</v>
      </c>
      <c r="D96" s="278"/>
      <c r="E96" s="262">
        <f>C96*D96</f>
        <v>0</v>
      </c>
    </row>
    <row r="97" spans="1:5" s="258" customFormat="1" ht="12.75">
      <c r="A97" s="259"/>
      <c r="B97" s="260"/>
      <c r="C97" s="262"/>
      <c r="D97" s="278"/>
      <c r="E97" s="262"/>
    </row>
    <row r="98" spans="1:5" s="258" customFormat="1" ht="38.25">
      <c r="A98" s="259" t="s">
        <v>74</v>
      </c>
      <c r="B98" s="263" t="s">
        <v>52</v>
      </c>
      <c r="C98" s="257"/>
      <c r="D98" s="277"/>
      <c r="E98" s="257"/>
    </row>
    <row r="99" spans="1:5" s="258" customFormat="1" ht="12.75">
      <c r="A99" s="259"/>
      <c r="B99" s="261" t="s">
        <v>57</v>
      </c>
      <c r="C99" s="257"/>
      <c r="D99" s="277"/>
      <c r="E99" s="257"/>
    </row>
    <row r="100" spans="1:5" s="258" customFormat="1" ht="15.75">
      <c r="A100" s="259"/>
      <c r="B100" s="260" t="s">
        <v>9</v>
      </c>
      <c r="C100" s="262">
        <v>336</v>
      </c>
      <c r="D100" s="278"/>
      <c r="E100" s="262">
        <f>C100*D100</f>
        <v>0</v>
      </c>
    </row>
    <row r="101" spans="1:5" s="258" customFormat="1" ht="12.75">
      <c r="A101" s="259"/>
      <c r="B101" s="260"/>
      <c r="C101" s="262"/>
      <c r="D101" s="278"/>
      <c r="E101" s="262"/>
    </row>
    <row r="102" spans="1:5" s="258" customFormat="1" ht="42.75" customHeight="1">
      <c r="A102" s="259" t="s">
        <v>75</v>
      </c>
      <c r="B102" s="263" t="s">
        <v>88</v>
      </c>
      <c r="C102" s="257"/>
      <c r="D102" s="277"/>
      <c r="E102" s="257"/>
    </row>
    <row r="103" spans="1:5" s="258" customFormat="1" ht="15.75">
      <c r="A103" s="259"/>
      <c r="B103" s="260" t="s">
        <v>9</v>
      </c>
      <c r="C103" s="262">
        <v>25</v>
      </c>
      <c r="D103" s="278"/>
      <c r="E103" s="262">
        <f>C103*D103</f>
        <v>0</v>
      </c>
    </row>
    <row r="104" spans="1:5" s="258" customFormat="1" ht="12.75">
      <c r="A104" s="259"/>
      <c r="B104" s="260"/>
      <c r="C104" s="262"/>
      <c r="D104" s="278"/>
      <c r="E104" s="262"/>
    </row>
    <row r="105" spans="1:5" s="267" customFormat="1" ht="25.5">
      <c r="A105" s="264" t="s">
        <v>76</v>
      </c>
      <c r="B105" s="265" t="s">
        <v>32</v>
      </c>
      <c r="C105" s="266"/>
      <c r="D105" s="279"/>
      <c r="E105" s="266"/>
    </row>
    <row r="106" spans="1:5" s="258" customFormat="1" ht="12.75">
      <c r="A106" s="259"/>
      <c r="B106" s="261" t="s">
        <v>58</v>
      </c>
      <c r="C106" s="262"/>
      <c r="D106" s="278"/>
      <c r="E106" s="262"/>
    </row>
    <row r="107" spans="1:5" s="258" customFormat="1" ht="15.75">
      <c r="A107" s="259"/>
      <c r="B107" s="260" t="s">
        <v>9</v>
      </c>
      <c r="C107" s="262">
        <v>336</v>
      </c>
      <c r="D107" s="278"/>
      <c r="E107" s="262">
        <f>C107*D107</f>
        <v>0</v>
      </c>
    </row>
    <row r="108" spans="1:5" s="258" customFormat="1" ht="12.75">
      <c r="A108" s="259"/>
      <c r="B108" s="260"/>
      <c r="C108" s="262"/>
      <c r="D108" s="278"/>
      <c r="E108" s="262"/>
    </row>
    <row r="109" spans="1:5" s="267" customFormat="1" ht="38.25">
      <c r="A109" s="264" t="s">
        <v>77</v>
      </c>
      <c r="B109" s="265" t="s">
        <v>89</v>
      </c>
      <c r="C109" s="266"/>
      <c r="D109" s="279"/>
      <c r="E109" s="266"/>
    </row>
    <row r="110" spans="1:5" s="258" customFormat="1" ht="15.75">
      <c r="A110" s="259"/>
      <c r="B110" s="260" t="s">
        <v>9</v>
      </c>
      <c r="C110" s="262">
        <v>25</v>
      </c>
      <c r="D110" s="278"/>
      <c r="E110" s="262">
        <f>C110*D110</f>
        <v>0</v>
      </c>
    </row>
    <row r="111" spans="1:5" s="258" customFormat="1" ht="12.75">
      <c r="A111" s="259"/>
      <c r="B111" s="260"/>
      <c r="C111" s="257"/>
      <c r="D111" s="277"/>
      <c r="E111" s="257"/>
    </row>
    <row r="112" spans="1:5" s="258" customFormat="1" ht="38.25">
      <c r="A112" s="259" t="s">
        <v>78</v>
      </c>
      <c r="B112" s="260" t="s">
        <v>33</v>
      </c>
      <c r="C112" s="257"/>
      <c r="D112" s="277"/>
      <c r="E112" s="257"/>
    </row>
    <row r="113" spans="1:5" s="258" customFormat="1" ht="12.75">
      <c r="A113" s="259"/>
      <c r="B113" s="261" t="s">
        <v>57</v>
      </c>
      <c r="C113" s="257"/>
      <c r="D113" s="277"/>
      <c r="E113" s="257"/>
    </row>
    <row r="114" spans="1:5" s="258" customFormat="1" ht="15.75">
      <c r="A114" s="259"/>
      <c r="B114" s="260" t="s">
        <v>9</v>
      </c>
      <c r="C114" s="262">
        <v>336</v>
      </c>
      <c r="D114" s="278"/>
      <c r="E114" s="262">
        <f>C114*D114</f>
        <v>0</v>
      </c>
    </row>
    <row r="115" spans="1:5" s="258" customFormat="1" ht="12.75">
      <c r="A115" s="259"/>
      <c r="B115" s="260"/>
      <c r="C115" s="257"/>
      <c r="D115" s="277"/>
      <c r="E115" s="257"/>
    </row>
    <row r="116" spans="1:5" s="258" customFormat="1" ht="38.25">
      <c r="A116" s="259" t="s">
        <v>79</v>
      </c>
      <c r="B116" s="260" t="s">
        <v>90</v>
      </c>
      <c r="C116" s="257"/>
      <c r="D116" s="277"/>
      <c r="E116" s="257"/>
    </row>
    <row r="117" spans="1:5" s="258" customFormat="1" ht="15.75">
      <c r="A117" s="259"/>
      <c r="B117" s="260" t="s">
        <v>9</v>
      </c>
      <c r="C117" s="262">
        <v>25</v>
      </c>
      <c r="D117" s="278"/>
      <c r="E117" s="262">
        <f>C117*D117</f>
        <v>0</v>
      </c>
    </row>
    <row r="118" spans="1:5" s="258" customFormat="1" ht="12.75">
      <c r="A118" s="259"/>
      <c r="B118" s="260"/>
      <c r="C118" s="257"/>
      <c r="D118" s="277"/>
      <c r="E118" s="257"/>
    </row>
    <row r="119" spans="1:5" s="258" customFormat="1" ht="38.25">
      <c r="A119" s="259" t="s">
        <v>80</v>
      </c>
      <c r="B119" s="265" t="s">
        <v>123</v>
      </c>
      <c r="C119" s="257"/>
      <c r="D119" s="277"/>
      <c r="E119" s="257"/>
    </row>
    <row r="120" spans="1:5" s="258" customFormat="1" ht="12.75">
      <c r="A120" s="259"/>
      <c r="B120" s="261" t="s">
        <v>40</v>
      </c>
      <c r="C120" s="257"/>
      <c r="D120" s="277"/>
      <c r="E120" s="257"/>
    </row>
    <row r="121" spans="1:5" s="258" customFormat="1" ht="15.75">
      <c r="A121" s="259"/>
      <c r="B121" s="260" t="s">
        <v>8</v>
      </c>
      <c r="C121" s="262">
        <v>37.44</v>
      </c>
      <c r="D121" s="278"/>
      <c r="E121" s="262">
        <f>C121*D121</f>
        <v>0</v>
      </c>
    </row>
    <row r="122" spans="1:5" s="258" customFormat="1" ht="12.75">
      <c r="A122" s="259"/>
      <c r="B122" s="260"/>
      <c r="C122" s="257"/>
      <c r="D122" s="277"/>
      <c r="E122" s="257"/>
    </row>
    <row r="123" spans="1:5" s="258" customFormat="1" ht="51">
      <c r="A123" s="259" t="s">
        <v>81</v>
      </c>
      <c r="B123" s="265" t="s">
        <v>124</v>
      </c>
      <c r="C123" s="257"/>
      <c r="D123" s="277"/>
      <c r="E123" s="257"/>
    </row>
    <row r="124" spans="1:5" s="258" customFormat="1" ht="15.75">
      <c r="A124" s="259"/>
      <c r="B124" s="260" t="s">
        <v>8</v>
      </c>
      <c r="C124" s="262">
        <v>2.7</v>
      </c>
      <c r="D124" s="278"/>
      <c r="E124" s="262">
        <f>C124*D124</f>
        <v>0</v>
      </c>
    </row>
    <row r="125" spans="1:5" s="258" customFormat="1" ht="12.75">
      <c r="A125" s="259"/>
      <c r="B125" s="260"/>
      <c r="C125" s="257"/>
      <c r="D125" s="277"/>
      <c r="E125" s="257"/>
    </row>
    <row r="126" spans="1:5" s="258" customFormat="1" ht="51">
      <c r="A126" s="259" t="s">
        <v>82</v>
      </c>
      <c r="B126" s="265" t="s">
        <v>125</v>
      </c>
      <c r="C126" s="257"/>
      <c r="D126" s="277"/>
      <c r="E126" s="257"/>
    </row>
    <row r="127" spans="1:5" s="258" customFormat="1" ht="12.75">
      <c r="A127" s="259"/>
      <c r="B127" s="261" t="s">
        <v>59</v>
      </c>
      <c r="C127" s="257"/>
      <c r="D127" s="277"/>
      <c r="E127" s="257"/>
    </row>
    <row r="128" spans="1:5" s="258" customFormat="1" ht="15.75">
      <c r="A128" s="259"/>
      <c r="B128" s="260" t="s">
        <v>8</v>
      </c>
      <c r="C128" s="262">
        <v>7.2</v>
      </c>
      <c r="D128" s="278"/>
      <c r="E128" s="262">
        <f>C128*D128</f>
        <v>0</v>
      </c>
    </row>
    <row r="129" spans="1:5" s="258" customFormat="1" ht="12.75">
      <c r="A129" s="259"/>
      <c r="B129" s="260"/>
      <c r="C129" s="262"/>
      <c r="D129" s="278"/>
      <c r="E129" s="262"/>
    </row>
    <row r="130" spans="1:5" s="258" customFormat="1" ht="51.75" customHeight="1">
      <c r="A130" s="259" t="s">
        <v>83</v>
      </c>
      <c r="B130" s="260" t="s">
        <v>92</v>
      </c>
      <c r="C130" s="257"/>
      <c r="D130" s="277"/>
      <c r="E130" s="257"/>
    </row>
    <row r="131" spans="1:5" s="258" customFormat="1" ht="12.75">
      <c r="A131" s="259"/>
      <c r="B131" s="261" t="s">
        <v>60</v>
      </c>
      <c r="C131" s="257"/>
      <c r="D131" s="277"/>
      <c r="E131" s="257"/>
    </row>
    <row r="132" spans="1:5" s="258" customFormat="1" ht="15.75">
      <c r="A132" s="259"/>
      <c r="B132" s="260" t="s">
        <v>9</v>
      </c>
      <c r="C132" s="262">
        <v>360</v>
      </c>
      <c r="D132" s="278"/>
      <c r="E132" s="262">
        <f>C132*D132</f>
        <v>0</v>
      </c>
    </row>
    <row r="133" spans="1:5" s="258" customFormat="1" ht="12.75">
      <c r="A133" s="259"/>
      <c r="B133" s="260"/>
      <c r="C133" s="262"/>
      <c r="D133" s="278"/>
      <c r="E133" s="262"/>
    </row>
    <row r="134" spans="1:5" s="258" customFormat="1" ht="51">
      <c r="A134" s="259" t="s">
        <v>84</v>
      </c>
      <c r="B134" s="260" t="s">
        <v>91</v>
      </c>
      <c r="C134" s="257"/>
      <c r="D134" s="277"/>
      <c r="E134" s="257"/>
    </row>
    <row r="135" spans="1:5" s="258" customFormat="1" ht="15.75">
      <c r="A135" s="259"/>
      <c r="B135" s="260" t="s">
        <v>9</v>
      </c>
      <c r="C135" s="262">
        <v>25</v>
      </c>
      <c r="D135" s="278"/>
      <c r="E135" s="262">
        <f>C135*D135</f>
        <v>0</v>
      </c>
    </row>
    <row r="136" spans="1:5" s="258" customFormat="1" ht="12.75">
      <c r="A136" s="259"/>
      <c r="B136" s="260"/>
      <c r="C136" s="262"/>
      <c r="D136" s="278"/>
      <c r="E136" s="262"/>
    </row>
    <row r="137" spans="1:5" s="267" customFormat="1" ht="25.5">
      <c r="A137" s="264" t="s">
        <v>93</v>
      </c>
      <c r="B137" s="260" t="s">
        <v>41</v>
      </c>
      <c r="C137" s="268"/>
      <c r="D137" s="280"/>
      <c r="E137" s="268"/>
    </row>
    <row r="138" spans="1:5" s="267" customFormat="1" ht="15.75">
      <c r="A138" s="264"/>
      <c r="B138" s="265" t="s">
        <v>11</v>
      </c>
      <c r="C138" s="266">
        <v>400</v>
      </c>
      <c r="D138" s="279"/>
      <c r="E138" s="266">
        <f>C138*D138</f>
        <v>0</v>
      </c>
    </row>
    <row r="139" spans="1:5" s="258" customFormat="1" ht="12.75">
      <c r="A139" s="259"/>
      <c r="B139" s="260"/>
      <c r="C139" s="262"/>
      <c r="D139" s="278"/>
      <c r="E139" s="262"/>
    </row>
    <row r="140" spans="1:5" s="267" customFormat="1" ht="64.5" customHeight="1">
      <c r="A140" s="264" t="s">
        <v>94</v>
      </c>
      <c r="B140" s="265" t="s">
        <v>53</v>
      </c>
      <c r="C140" s="268"/>
      <c r="D140" s="280"/>
      <c r="E140" s="268"/>
    </row>
    <row r="141" spans="1:5" s="258" customFormat="1" ht="15.75">
      <c r="A141" s="259"/>
      <c r="B141" s="260" t="s">
        <v>9</v>
      </c>
      <c r="C141" s="262">
        <v>950</v>
      </c>
      <c r="D141" s="278"/>
      <c r="E141" s="262">
        <f>C141*D141</f>
        <v>0</v>
      </c>
    </row>
    <row r="142" spans="1:5" s="258" customFormat="1" ht="12.75">
      <c r="A142" s="259"/>
      <c r="B142" s="260"/>
      <c r="C142" s="262"/>
      <c r="D142" s="278"/>
      <c r="E142" s="262"/>
    </row>
    <row r="143" spans="1:5" s="267" customFormat="1" ht="63.75">
      <c r="A143" s="264" t="s">
        <v>95</v>
      </c>
      <c r="B143" s="265" t="s">
        <v>55</v>
      </c>
      <c r="C143" s="268"/>
      <c r="D143" s="280"/>
      <c r="E143" s="268"/>
    </row>
    <row r="144" spans="1:5" s="258" customFormat="1" ht="15.75">
      <c r="A144" s="259"/>
      <c r="B144" s="260" t="s">
        <v>9</v>
      </c>
      <c r="C144" s="262">
        <v>950</v>
      </c>
      <c r="D144" s="278"/>
      <c r="E144" s="262">
        <f>C144*D144</f>
        <v>0</v>
      </c>
    </row>
    <row r="145" spans="1:5" s="258" customFormat="1" ht="12.75">
      <c r="A145" s="259"/>
      <c r="B145" s="260"/>
      <c r="C145" s="262"/>
      <c r="D145" s="278"/>
      <c r="E145" s="262"/>
    </row>
    <row r="146" spans="1:5" s="267" customFormat="1" ht="51">
      <c r="A146" s="264" t="s">
        <v>96</v>
      </c>
      <c r="B146" s="265" t="s">
        <v>54</v>
      </c>
      <c r="C146" s="268"/>
      <c r="D146" s="280"/>
      <c r="E146" s="268"/>
    </row>
    <row r="147" spans="1:5" s="258" customFormat="1" ht="15.75">
      <c r="A147" s="259"/>
      <c r="B147" s="260" t="s">
        <v>9</v>
      </c>
      <c r="C147" s="262">
        <v>950</v>
      </c>
      <c r="D147" s="278"/>
      <c r="E147" s="262">
        <f>C147*D147</f>
        <v>0</v>
      </c>
    </row>
    <row r="148" spans="1:5" ht="12.75">
      <c r="A148" s="259"/>
      <c r="B148" s="260"/>
      <c r="C148" s="262"/>
      <c r="D148" s="278"/>
      <c r="E148" s="262"/>
    </row>
    <row r="149" spans="1:8" s="267" customFormat="1" ht="25.5">
      <c r="A149" s="264" t="s">
        <v>97</v>
      </c>
      <c r="B149" s="265" t="s">
        <v>150</v>
      </c>
      <c r="C149" s="268"/>
      <c r="D149" s="280"/>
      <c r="E149" s="268"/>
      <c r="H149" s="276"/>
    </row>
    <row r="150" spans="1:5" s="258" customFormat="1" ht="12.75">
      <c r="A150" s="259"/>
      <c r="B150" s="260" t="s">
        <v>151</v>
      </c>
      <c r="C150" s="262">
        <v>25</v>
      </c>
      <c r="D150" s="278"/>
      <c r="E150" s="262">
        <f>C150*D150</f>
        <v>0</v>
      </c>
    </row>
    <row r="151" spans="1:5" s="258" customFormat="1" ht="12.75">
      <c r="A151" s="259"/>
      <c r="B151" s="260"/>
      <c r="C151" s="262"/>
      <c r="D151" s="278"/>
      <c r="E151" s="262"/>
    </row>
    <row r="152" spans="1:5" s="258" customFormat="1" ht="51">
      <c r="A152" s="259" t="s">
        <v>149</v>
      </c>
      <c r="B152" s="265" t="s">
        <v>172</v>
      </c>
      <c r="C152" s="257"/>
      <c r="D152" s="277"/>
      <c r="E152" s="257"/>
    </row>
    <row r="153" spans="1:5" s="258" customFormat="1" ht="12.75">
      <c r="A153" s="259"/>
      <c r="B153" s="260" t="s">
        <v>42</v>
      </c>
      <c r="C153" s="262">
        <v>7500</v>
      </c>
      <c r="D153" s="278"/>
      <c r="E153" s="262">
        <f>C153*D153</f>
        <v>0</v>
      </c>
    </row>
    <row r="154" spans="1:5" ht="12.75">
      <c r="A154" s="259"/>
      <c r="B154" s="260"/>
      <c r="C154" s="262"/>
      <c r="D154" s="278"/>
      <c r="E154" s="262"/>
    </row>
    <row r="155" spans="1:5" s="267" customFormat="1" ht="140.25">
      <c r="A155" s="264" t="s">
        <v>169</v>
      </c>
      <c r="B155" s="265" t="s">
        <v>152</v>
      </c>
      <c r="C155" s="268"/>
      <c r="D155" s="280"/>
      <c r="E155" s="268"/>
    </row>
    <row r="156" spans="1:5" s="258" customFormat="1" ht="13.5" thickBot="1">
      <c r="A156" s="259"/>
      <c r="B156" s="260" t="s">
        <v>153</v>
      </c>
      <c r="C156" s="262">
        <v>450</v>
      </c>
      <c r="D156" s="278"/>
      <c r="E156" s="262">
        <f>C156*D156</f>
        <v>0</v>
      </c>
    </row>
    <row r="157" spans="1:5" ht="13.5" thickTop="1">
      <c r="A157" s="270"/>
      <c r="B157" s="271" t="s">
        <v>20</v>
      </c>
      <c r="C157" s="272"/>
      <c r="D157" s="285"/>
      <c r="E157" s="272">
        <f>SUM(E7:E156)</f>
        <v>0</v>
      </c>
    </row>
    <row r="158" spans="1:5" ht="12.75">
      <c r="A158" s="259"/>
      <c r="B158" s="260"/>
      <c r="C158" s="257"/>
      <c r="D158" s="277"/>
      <c r="E158" s="257"/>
    </row>
  </sheetData>
  <sheetProtection password="D769" sheet="1" objects="1" scenarios="1" formatCells="0" formatColumns="0" formatRows="0" selectLockedCells="1"/>
  <printOptions/>
  <pageMargins left="0.984251968503937" right="0.1968503937007874" top="0.5905511811023623" bottom="0.5905511811023623" header="0.2755905511811024" footer="0.2755905511811024"/>
  <pageSetup horizontalDpi="600" verticalDpi="600" orientation="portrait" paperSize="9" r:id="rId1"/>
  <headerFooter alignWithMargins="0">
    <oddFooter>&amp;C&amp;8&amp;P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showZeros="0" zoomScale="98" zoomScaleNormal="98" zoomScaleSheetLayoutView="100" zoomScalePageLayoutView="0" workbookViewId="0" topLeftCell="A1">
      <selection activeCell="D1" sqref="D1:D16384"/>
    </sheetView>
  </sheetViews>
  <sheetFormatPr defaultColWidth="9.140625" defaultRowHeight="12.75"/>
  <cols>
    <col min="1" max="1" width="4.7109375" style="273" customWidth="1"/>
    <col min="2" max="2" width="43.140625" style="274" customWidth="1"/>
    <col min="3" max="3" width="9.00390625" style="275" customWidth="1"/>
    <col min="4" max="4" width="16.7109375" style="286" customWidth="1"/>
    <col min="5" max="5" width="16.7109375" style="275" customWidth="1"/>
    <col min="6" max="16384" width="9.140625" style="269" customWidth="1"/>
  </cols>
  <sheetData>
    <row r="1" spans="1:5" s="258" customFormat="1" ht="12.75">
      <c r="A1" s="255" t="s">
        <v>14</v>
      </c>
      <c r="B1" s="256" t="s">
        <v>127</v>
      </c>
      <c r="C1" s="257"/>
      <c r="D1" s="277"/>
      <c r="E1" s="257"/>
    </row>
    <row r="2" spans="1:5" s="258" customFormat="1" ht="12.75">
      <c r="A2" s="259"/>
      <c r="B2" s="256"/>
      <c r="C2" s="257"/>
      <c r="D2" s="277"/>
      <c r="E2" s="257"/>
    </row>
    <row r="3" spans="1:5" s="258" customFormat="1" ht="12.75">
      <c r="A3" s="259"/>
      <c r="B3" s="256"/>
      <c r="C3" s="257"/>
      <c r="D3" s="277"/>
      <c r="E3" s="257"/>
    </row>
    <row r="4" spans="1:5" s="258" customFormat="1" ht="51">
      <c r="A4" s="259"/>
      <c r="B4" s="256" t="s">
        <v>85</v>
      </c>
      <c r="C4" s="257"/>
      <c r="D4" s="277"/>
      <c r="E4" s="257"/>
    </row>
    <row r="5" spans="1:5" s="258" customFormat="1" ht="76.5">
      <c r="A5" s="259"/>
      <c r="B5" s="256" t="s">
        <v>27</v>
      </c>
      <c r="C5" s="257"/>
      <c r="D5" s="277"/>
      <c r="E5" s="257"/>
    </row>
    <row r="6" spans="1:5" s="258" customFormat="1" ht="12.75">
      <c r="A6" s="259"/>
      <c r="B6" s="256"/>
      <c r="C6" s="257"/>
      <c r="D6" s="277"/>
      <c r="E6" s="257"/>
    </row>
    <row r="7" spans="1:5" s="258" customFormat="1" ht="12.75">
      <c r="A7" s="259"/>
      <c r="B7" s="260"/>
      <c r="C7" s="257" t="s">
        <v>17</v>
      </c>
      <c r="D7" s="277" t="s">
        <v>18</v>
      </c>
      <c r="E7" s="257" t="s">
        <v>19</v>
      </c>
    </row>
    <row r="8" spans="1:5" s="258" customFormat="1" ht="66" customHeight="1">
      <c r="A8" s="259" t="s">
        <v>0</v>
      </c>
      <c r="B8" s="260" t="s">
        <v>154</v>
      </c>
      <c r="C8" s="257"/>
      <c r="D8" s="277"/>
      <c r="E8" s="257"/>
    </row>
    <row r="9" spans="1:5" s="258" customFormat="1" ht="12.75">
      <c r="A9" s="259"/>
      <c r="B9" s="261" t="s">
        <v>98</v>
      </c>
      <c r="C9" s="257"/>
      <c r="D9" s="277"/>
      <c r="E9" s="257"/>
    </row>
    <row r="10" spans="1:5" s="258" customFormat="1" ht="15.75">
      <c r="A10" s="259"/>
      <c r="B10" s="260" t="s">
        <v>8</v>
      </c>
      <c r="C10" s="262">
        <v>5.66</v>
      </c>
      <c r="D10" s="278"/>
      <c r="E10" s="262">
        <f>C10*D10</f>
        <v>0</v>
      </c>
    </row>
    <row r="11" spans="1:5" s="258" customFormat="1" ht="12.75">
      <c r="A11" s="259"/>
      <c r="B11" s="260"/>
      <c r="C11" s="262"/>
      <c r="D11" s="278"/>
      <c r="E11" s="262"/>
    </row>
    <row r="12" spans="1:5" s="258" customFormat="1" ht="38.25">
      <c r="A12" s="259" t="s">
        <v>1</v>
      </c>
      <c r="B12" s="263" t="s">
        <v>156</v>
      </c>
      <c r="C12" s="257"/>
      <c r="D12" s="277"/>
      <c r="E12" s="257"/>
    </row>
    <row r="13" spans="1:5" s="258" customFormat="1" ht="12.75">
      <c r="A13" s="259"/>
      <c r="B13" s="261" t="s">
        <v>103</v>
      </c>
      <c r="C13" s="257"/>
      <c r="D13" s="277"/>
      <c r="E13" s="257"/>
    </row>
    <row r="14" spans="1:5" s="258" customFormat="1" ht="15.75">
      <c r="A14" s="259"/>
      <c r="B14" s="260" t="s">
        <v>9</v>
      </c>
      <c r="C14" s="262">
        <v>56.64</v>
      </c>
      <c r="D14" s="278"/>
      <c r="E14" s="262">
        <f>C14*D14</f>
        <v>0</v>
      </c>
    </row>
    <row r="15" spans="1:5" s="258" customFormat="1" ht="12.75">
      <c r="A15" s="259"/>
      <c r="B15" s="260"/>
      <c r="C15" s="262"/>
      <c r="D15" s="278"/>
      <c r="E15" s="262"/>
    </row>
    <row r="16" spans="1:5" s="267" customFormat="1" ht="38.25">
      <c r="A16" s="264" t="s">
        <v>2</v>
      </c>
      <c r="B16" s="265" t="s">
        <v>158</v>
      </c>
      <c r="C16" s="266"/>
      <c r="D16" s="279"/>
      <c r="E16" s="266"/>
    </row>
    <row r="17" spans="1:5" s="258" customFormat="1" ht="12.75">
      <c r="A17" s="259"/>
      <c r="B17" s="261" t="s">
        <v>103</v>
      </c>
      <c r="C17" s="262"/>
      <c r="D17" s="278"/>
      <c r="E17" s="262"/>
    </row>
    <row r="18" spans="1:5" s="258" customFormat="1" ht="15.75">
      <c r="A18" s="259"/>
      <c r="B18" s="260" t="s">
        <v>9</v>
      </c>
      <c r="C18" s="262">
        <v>56.64</v>
      </c>
      <c r="D18" s="278"/>
      <c r="E18" s="262">
        <f>C18*D18</f>
        <v>0</v>
      </c>
    </row>
    <row r="19" spans="1:5" s="258" customFormat="1" ht="12.75">
      <c r="A19" s="259"/>
      <c r="B19" s="260"/>
      <c r="C19" s="257"/>
      <c r="D19" s="277"/>
      <c r="E19" s="257"/>
    </row>
    <row r="20" spans="1:5" s="258" customFormat="1" ht="51">
      <c r="A20" s="259" t="s">
        <v>3</v>
      </c>
      <c r="B20" s="260" t="s">
        <v>160</v>
      </c>
      <c r="C20" s="257"/>
      <c r="D20" s="277"/>
      <c r="E20" s="257"/>
    </row>
    <row r="21" spans="1:5" s="258" customFormat="1" ht="12.75">
      <c r="A21" s="259"/>
      <c r="B21" s="261" t="s">
        <v>103</v>
      </c>
      <c r="C21" s="257"/>
      <c r="D21" s="277"/>
      <c r="E21" s="257"/>
    </row>
    <row r="22" spans="1:5" s="258" customFormat="1" ht="15.75">
      <c r="A22" s="259"/>
      <c r="B22" s="260" t="s">
        <v>9</v>
      </c>
      <c r="C22" s="262">
        <v>56.64</v>
      </c>
      <c r="D22" s="278"/>
      <c r="E22" s="262">
        <f>C22*D22</f>
        <v>0</v>
      </c>
    </row>
    <row r="23" spans="1:5" s="258" customFormat="1" ht="12.75">
      <c r="A23" s="259"/>
      <c r="B23" s="260"/>
      <c r="C23" s="257"/>
      <c r="D23" s="277"/>
      <c r="E23" s="257"/>
    </row>
    <row r="24" spans="1:5" s="258" customFormat="1" ht="63.75">
      <c r="A24" s="259" t="s">
        <v>4</v>
      </c>
      <c r="B24" s="265" t="s">
        <v>168</v>
      </c>
      <c r="C24" s="257"/>
      <c r="D24" s="277"/>
      <c r="E24" s="257"/>
    </row>
    <row r="25" spans="1:5" s="258" customFormat="1" ht="12.75">
      <c r="A25" s="259"/>
      <c r="B25" s="260" t="s">
        <v>42</v>
      </c>
      <c r="C25" s="262">
        <v>986.82</v>
      </c>
      <c r="D25" s="278"/>
      <c r="E25" s="262">
        <f>C25*D25</f>
        <v>0</v>
      </c>
    </row>
    <row r="26" spans="1:5" s="258" customFormat="1" ht="12.75">
      <c r="A26" s="259"/>
      <c r="B26" s="260" t="s">
        <v>43</v>
      </c>
      <c r="C26" s="262">
        <v>625.8</v>
      </c>
      <c r="D26" s="278"/>
      <c r="E26" s="262">
        <f>C26*D26</f>
        <v>0</v>
      </c>
    </row>
    <row r="27" spans="1:5" s="258" customFormat="1" ht="12.75">
      <c r="A27" s="259"/>
      <c r="B27" s="260"/>
      <c r="C27" s="257"/>
      <c r="D27" s="277"/>
      <c r="E27" s="257"/>
    </row>
    <row r="28" spans="1:5" s="267" customFormat="1" ht="49.5" customHeight="1">
      <c r="A28" s="264" t="s">
        <v>6</v>
      </c>
      <c r="B28" s="265" t="s">
        <v>163</v>
      </c>
      <c r="C28" s="268"/>
      <c r="D28" s="280"/>
      <c r="E28" s="268"/>
    </row>
    <row r="29" spans="1:5" s="267" customFormat="1" ht="12.75">
      <c r="A29" s="264"/>
      <c r="B29" s="265" t="s">
        <v>23</v>
      </c>
      <c r="C29" s="266">
        <v>832</v>
      </c>
      <c r="D29" s="279"/>
      <c r="E29" s="266">
        <f>C29*D29</f>
        <v>0</v>
      </c>
    </row>
    <row r="30" spans="1:5" s="258" customFormat="1" ht="12.75">
      <c r="A30" s="259"/>
      <c r="B30" s="260"/>
      <c r="C30" s="257"/>
      <c r="D30" s="277"/>
      <c r="E30" s="257"/>
    </row>
    <row r="31" spans="1:5" s="258" customFormat="1" ht="51">
      <c r="A31" s="259" t="s">
        <v>61</v>
      </c>
      <c r="B31" s="265" t="s">
        <v>164</v>
      </c>
      <c r="C31" s="257"/>
      <c r="D31" s="277"/>
      <c r="E31" s="257"/>
    </row>
    <row r="32" spans="1:5" s="258" customFormat="1" ht="12.75">
      <c r="A32" s="259"/>
      <c r="B32" s="261" t="s">
        <v>104</v>
      </c>
      <c r="C32" s="257"/>
      <c r="D32" s="277"/>
      <c r="E32" s="257"/>
    </row>
    <row r="33" spans="1:5" s="258" customFormat="1" ht="15.75">
      <c r="A33" s="259"/>
      <c r="B33" s="260" t="s">
        <v>8</v>
      </c>
      <c r="C33" s="262">
        <v>7.49</v>
      </c>
      <c r="D33" s="278"/>
      <c r="E33" s="262">
        <f>C33*D33</f>
        <v>0</v>
      </c>
    </row>
    <row r="34" spans="1:5" s="258" customFormat="1" ht="12.75">
      <c r="A34" s="259"/>
      <c r="B34" s="260"/>
      <c r="C34" s="262"/>
      <c r="D34" s="278"/>
      <c r="E34" s="262"/>
    </row>
    <row r="35" spans="1:5" s="258" customFormat="1" ht="51" customHeight="1">
      <c r="A35" s="259" t="s">
        <v>7</v>
      </c>
      <c r="B35" s="260" t="s">
        <v>166</v>
      </c>
      <c r="C35" s="257"/>
      <c r="D35" s="277"/>
      <c r="E35" s="257"/>
    </row>
    <row r="36" spans="1:5" s="258" customFormat="1" ht="12.75">
      <c r="A36" s="259"/>
      <c r="B36" s="261" t="s">
        <v>105</v>
      </c>
      <c r="C36" s="257"/>
      <c r="D36" s="277"/>
      <c r="E36" s="257"/>
    </row>
    <row r="37" spans="1:5" s="258" customFormat="1" ht="15.75">
      <c r="A37" s="259"/>
      <c r="B37" s="260" t="s">
        <v>9</v>
      </c>
      <c r="C37" s="262">
        <v>62.4</v>
      </c>
      <c r="D37" s="278"/>
      <c r="E37" s="262">
        <f>C37*D37</f>
        <v>0</v>
      </c>
    </row>
    <row r="38" spans="1:5" s="258" customFormat="1" ht="12.75">
      <c r="A38" s="259"/>
      <c r="B38" s="260"/>
      <c r="C38" s="262"/>
      <c r="D38" s="278"/>
      <c r="E38" s="262"/>
    </row>
    <row r="39" spans="1:5" s="258" customFormat="1" ht="63" customHeight="1">
      <c r="A39" s="259" t="s">
        <v>62</v>
      </c>
      <c r="B39" s="260" t="s">
        <v>107</v>
      </c>
      <c r="C39" s="257"/>
      <c r="D39" s="277"/>
      <c r="E39" s="257"/>
    </row>
    <row r="40" spans="1:5" s="258" customFormat="1" ht="12.75">
      <c r="A40" s="259"/>
      <c r="B40" s="261" t="s">
        <v>108</v>
      </c>
      <c r="C40" s="257"/>
      <c r="D40" s="277"/>
      <c r="E40" s="257"/>
    </row>
    <row r="41" spans="1:5" s="258" customFormat="1" ht="15.75">
      <c r="A41" s="259"/>
      <c r="B41" s="260" t="s">
        <v>8</v>
      </c>
      <c r="C41" s="262">
        <v>5.12</v>
      </c>
      <c r="D41" s="278"/>
      <c r="E41" s="262">
        <f>C41*D41</f>
        <v>0</v>
      </c>
    </row>
    <row r="42" spans="1:5" s="258" customFormat="1" ht="12.75">
      <c r="A42" s="259"/>
      <c r="B42" s="260"/>
      <c r="C42" s="262"/>
      <c r="D42" s="278"/>
      <c r="E42" s="262"/>
    </row>
    <row r="43" spans="1:5" s="258" customFormat="1" ht="51">
      <c r="A43" s="259" t="s">
        <v>63</v>
      </c>
      <c r="B43" s="263" t="s">
        <v>110</v>
      </c>
      <c r="C43" s="257"/>
      <c r="D43" s="277"/>
      <c r="E43" s="257"/>
    </row>
    <row r="44" spans="1:5" s="258" customFormat="1" ht="12.75">
      <c r="A44" s="259"/>
      <c r="B44" s="261" t="s">
        <v>109</v>
      </c>
      <c r="C44" s="257"/>
      <c r="D44" s="277"/>
      <c r="E44" s="257"/>
    </row>
    <row r="45" spans="1:5" s="258" customFormat="1" ht="15.75">
      <c r="A45" s="259"/>
      <c r="B45" s="260" t="s">
        <v>9</v>
      </c>
      <c r="C45" s="262">
        <v>43.2</v>
      </c>
      <c r="D45" s="278"/>
      <c r="E45" s="262">
        <f>C45*D45</f>
        <v>0</v>
      </c>
    </row>
    <row r="46" spans="1:5" s="258" customFormat="1" ht="12.75">
      <c r="A46" s="259"/>
      <c r="B46" s="260"/>
      <c r="C46" s="262"/>
      <c r="D46" s="278"/>
      <c r="E46" s="262"/>
    </row>
    <row r="47" spans="1:5" s="267" customFormat="1" ht="51">
      <c r="A47" s="264" t="s">
        <v>64</v>
      </c>
      <c r="B47" s="265" t="s">
        <v>111</v>
      </c>
      <c r="C47" s="266"/>
      <c r="D47" s="279"/>
      <c r="E47" s="266"/>
    </row>
    <row r="48" spans="1:5" s="258" customFormat="1" ht="12.75">
      <c r="A48" s="259"/>
      <c r="B48" s="261" t="s">
        <v>109</v>
      </c>
      <c r="C48" s="262"/>
      <c r="D48" s="278"/>
      <c r="E48" s="262"/>
    </row>
    <row r="49" spans="1:5" s="258" customFormat="1" ht="15.75">
      <c r="A49" s="259"/>
      <c r="B49" s="260" t="s">
        <v>9</v>
      </c>
      <c r="C49" s="262">
        <v>43.2</v>
      </c>
      <c r="D49" s="278"/>
      <c r="E49" s="262">
        <f>C49*D49</f>
        <v>0</v>
      </c>
    </row>
    <row r="50" spans="1:5" s="258" customFormat="1" ht="12.75">
      <c r="A50" s="259"/>
      <c r="B50" s="260"/>
      <c r="C50" s="257"/>
      <c r="D50" s="277"/>
      <c r="E50" s="257"/>
    </row>
    <row r="51" spans="1:5" s="258" customFormat="1" ht="63.75">
      <c r="A51" s="259" t="s">
        <v>65</v>
      </c>
      <c r="B51" s="260" t="s">
        <v>112</v>
      </c>
      <c r="C51" s="257"/>
      <c r="D51" s="277"/>
      <c r="E51" s="257"/>
    </row>
    <row r="52" spans="1:5" s="258" customFormat="1" ht="12.75">
      <c r="A52" s="259"/>
      <c r="B52" s="261" t="s">
        <v>109</v>
      </c>
      <c r="C52" s="257"/>
      <c r="D52" s="277"/>
      <c r="E52" s="257"/>
    </row>
    <row r="53" spans="1:5" s="258" customFormat="1" ht="15.75">
      <c r="A53" s="259"/>
      <c r="B53" s="260" t="s">
        <v>9</v>
      </c>
      <c r="C53" s="262">
        <v>43.2</v>
      </c>
      <c r="D53" s="278"/>
      <c r="E53" s="262">
        <f>C53*D53</f>
        <v>0</v>
      </c>
    </row>
    <row r="54" spans="1:5" s="258" customFormat="1" ht="12.75">
      <c r="A54" s="259"/>
      <c r="B54" s="260"/>
      <c r="C54" s="257"/>
      <c r="D54" s="277"/>
      <c r="E54" s="257"/>
    </row>
    <row r="55" spans="1:5" s="258" customFormat="1" ht="63.75">
      <c r="A55" s="259" t="s">
        <v>66</v>
      </c>
      <c r="B55" s="265" t="s">
        <v>119</v>
      </c>
      <c r="C55" s="257"/>
      <c r="D55" s="277"/>
      <c r="E55" s="257"/>
    </row>
    <row r="56" spans="1:5" s="258" customFormat="1" ht="12.75">
      <c r="A56" s="259"/>
      <c r="B56" s="261" t="s">
        <v>113</v>
      </c>
      <c r="C56" s="257"/>
      <c r="D56" s="277"/>
      <c r="E56" s="257"/>
    </row>
    <row r="57" spans="1:5" s="258" customFormat="1" ht="15.75">
      <c r="A57" s="259"/>
      <c r="B57" s="260" t="s">
        <v>8</v>
      </c>
      <c r="C57" s="262">
        <v>22.26</v>
      </c>
      <c r="D57" s="278"/>
      <c r="E57" s="262">
        <f>C57*D57</f>
        <v>0</v>
      </c>
    </row>
    <row r="58" spans="1:5" s="258" customFormat="1" ht="12.75">
      <c r="A58" s="259"/>
      <c r="B58" s="260"/>
      <c r="C58" s="262"/>
      <c r="D58" s="278"/>
      <c r="E58" s="262"/>
    </row>
    <row r="59" spans="1:5" s="258" customFormat="1" ht="63" customHeight="1">
      <c r="A59" s="259" t="s">
        <v>67</v>
      </c>
      <c r="B59" s="260" t="s">
        <v>114</v>
      </c>
      <c r="C59" s="257"/>
      <c r="D59" s="277"/>
      <c r="E59" s="257"/>
    </row>
    <row r="60" spans="1:5" s="258" customFormat="1" ht="12.75">
      <c r="A60" s="259"/>
      <c r="B60" s="261" t="s">
        <v>115</v>
      </c>
      <c r="C60" s="257"/>
      <c r="D60" s="277"/>
      <c r="E60" s="257"/>
    </row>
    <row r="61" spans="1:5" s="258" customFormat="1" ht="15.75">
      <c r="A61" s="259"/>
      <c r="B61" s="260" t="s">
        <v>9</v>
      </c>
      <c r="C61" s="262">
        <v>45.6</v>
      </c>
      <c r="D61" s="278"/>
      <c r="E61" s="262">
        <f>C61*D61</f>
        <v>0</v>
      </c>
    </row>
    <row r="62" spans="1:5" s="258" customFormat="1" ht="12.75">
      <c r="A62" s="259"/>
      <c r="B62" s="260"/>
      <c r="C62" s="262"/>
      <c r="D62" s="278"/>
      <c r="E62" s="262"/>
    </row>
    <row r="63" spans="1:5" s="267" customFormat="1" ht="38.25">
      <c r="A63" s="264" t="s">
        <v>68</v>
      </c>
      <c r="B63" s="260" t="s">
        <v>106</v>
      </c>
      <c r="C63" s="268"/>
      <c r="D63" s="280"/>
      <c r="E63" s="268"/>
    </row>
    <row r="64" spans="1:5" s="267" customFormat="1" ht="15.75">
      <c r="A64" s="264"/>
      <c r="B64" s="265" t="s">
        <v>11</v>
      </c>
      <c r="C64" s="266">
        <v>36</v>
      </c>
      <c r="D64" s="279"/>
      <c r="E64" s="266">
        <f>C64*D64</f>
        <v>0</v>
      </c>
    </row>
    <row r="65" spans="1:5" s="258" customFormat="1" ht="12.75">
      <c r="A65" s="259"/>
      <c r="B65" s="260"/>
      <c r="C65" s="262"/>
      <c r="D65" s="278"/>
      <c r="E65" s="262"/>
    </row>
    <row r="66" spans="1:5" s="267" customFormat="1" ht="64.5" customHeight="1">
      <c r="A66" s="264" t="s">
        <v>69</v>
      </c>
      <c r="B66" s="265" t="s">
        <v>135</v>
      </c>
      <c r="C66" s="268"/>
      <c r="D66" s="280"/>
      <c r="E66" s="268"/>
    </row>
    <row r="67" spans="1:5" s="258" customFormat="1" ht="12.75">
      <c r="A67" s="259"/>
      <c r="B67" s="261" t="s">
        <v>116</v>
      </c>
      <c r="C67" s="257"/>
      <c r="D67" s="277"/>
      <c r="E67" s="257"/>
    </row>
    <row r="68" spans="1:5" s="258" customFormat="1" ht="15.75">
      <c r="A68" s="259"/>
      <c r="B68" s="260" t="s">
        <v>8</v>
      </c>
      <c r="C68" s="262">
        <v>2.24</v>
      </c>
      <c r="D68" s="278"/>
      <c r="E68" s="262">
        <f>C68*D68</f>
        <v>0</v>
      </c>
    </row>
    <row r="69" spans="1:5" s="258" customFormat="1" ht="12.75">
      <c r="A69" s="259"/>
      <c r="B69" s="260"/>
      <c r="C69" s="262"/>
      <c r="D69" s="278"/>
      <c r="E69" s="262"/>
    </row>
    <row r="70" spans="1:5" s="258" customFormat="1" ht="38.25">
      <c r="A70" s="259" t="s">
        <v>12</v>
      </c>
      <c r="B70" s="263" t="s">
        <v>136</v>
      </c>
      <c r="C70" s="257"/>
      <c r="D70" s="277"/>
      <c r="E70" s="257"/>
    </row>
    <row r="71" spans="1:5" s="258" customFormat="1" ht="12.75">
      <c r="A71" s="259"/>
      <c r="B71" s="261" t="s">
        <v>117</v>
      </c>
      <c r="C71" s="257"/>
      <c r="D71" s="277"/>
      <c r="E71" s="257"/>
    </row>
    <row r="72" spans="1:5" s="258" customFormat="1" ht="15.75">
      <c r="A72" s="259"/>
      <c r="B72" s="260" t="s">
        <v>9</v>
      </c>
      <c r="C72" s="262">
        <v>22.4</v>
      </c>
      <c r="D72" s="278"/>
      <c r="E72" s="262">
        <f>C72*D72</f>
        <v>0</v>
      </c>
    </row>
    <row r="73" spans="1:5" s="258" customFormat="1" ht="12.75">
      <c r="A73" s="259"/>
      <c r="B73" s="260"/>
      <c r="C73" s="262"/>
      <c r="D73" s="278"/>
      <c r="E73" s="262"/>
    </row>
    <row r="74" spans="1:5" s="267" customFormat="1" ht="38.25">
      <c r="A74" s="264" t="s">
        <v>13</v>
      </c>
      <c r="B74" s="265" t="s">
        <v>137</v>
      </c>
      <c r="C74" s="266"/>
      <c r="D74" s="279"/>
      <c r="E74" s="266"/>
    </row>
    <row r="75" spans="1:5" s="258" customFormat="1" ht="12.75">
      <c r="A75" s="259"/>
      <c r="B75" s="261" t="s">
        <v>117</v>
      </c>
      <c r="C75" s="262"/>
      <c r="D75" s="278"/>
      <c r="E75" s="262"/>
    </row>
    <row r="76" spans="1:5" s="258" customFormat="1" ht="15.75">
      <c r="A76" s="259"/>
      <c r="B76" s="260" t="s">
        <v>9</v>
      </c>
      <c r="C76" s="262">
        <v>22.4</v>
      </c>
      <c r="D76" s="278"/>
      <c r="E76" s="262">
        <f>C76*D76</f>
        <v>0</v>
      </c>
    </row>
    <row r="77" spans="1:5" s="258" customFormat="1" ht="12.75">
      <c r="A77" s="259"/>
      <c r="B77" s="260"/>
      <c r="C77" s="257"/>
      <c r="D77" s="277"/>
      <c r="E77" s="257"/>
    </row>
    <row r="78" spans="1:5" s="258" customFormat="1" ht="51">
      <c r="A78" s="259" t="s">
        <v>70</v>
      </c>
      <c r="B78" s="260" t="s">
        <v>138</v>
      </c>
      <c r="C78" s="257"/>
      <c r="D78" s="277"/>
      <c r="E78" s="257"/>
    </row>
    <row r="79" spans="1:5" s="258" customFormat="1" ht="12.75">
      <c r="A79" s="259"/>
      <c r="B79" s="261" t="s">
        <v>117</v>
      </c>
      <c r="C79" s="257"/>
      <c r="D79" s="277"/>
      <c r="E79" s="257"/>
    </row>
    <row r="80" spans="1:5" s="258" customFormat="1" ht="15.75">
      <c r="A80" s="259"/>
      <c r="B80" s="260" t="s">
        <v>9</v>
      </c>
      <c r="C80" s="262">
        <v>22.4</v>
      </c>
      <c r="D80" s="278"/>
      <c r="E80" s="262">
        <f>C80*D80</f>
        <v>0</v>
      </c>
    </row>
    <row r="81" spans="1:5" s="258" customFormat="1" ht="12.75">
      <c r="A81" s="259"/>
      <c r="B81" s="260"/>
      <c r="C81" s="257"/>
      <c r="D81" s="277"/>
      <c r="E81" s="257"/>
    </row>
    <row r="82" spans="1:5" s="258" customFormat="1" ht="51">
      <c r="A82" s="259" t="s">
        <v>71</v>
      </c>
      <c r="B82" s="265" t="s">
        <v>139</v>
      </c>
      <c r="C82" s="257"/>
      <c r="D82" s="277"/>
      <c r="E82" s="257"/>
    </row>
    <row r="83" spans="1:5" s="258" customFormat="1" ht="12.75">
      <c r="A83" s="259"/>
      <c r="B83" s="261" t="s">
        <v>118</v>
      </c>
      <c r="C83" s="257"/>
      <c r="D83" s="277"/>
      <c r="E83" s="257"/>
    </row>
    <row r="84" spans="1:5" s="258" customFormat="1" ht="15.75">
      <c r="A84" s="259"/>
      <c r="B84" s="260" t="s">
        <v>8</v>
      </c>
      <c r="C84" s="262">
        <v>2.88</v>
      </c>
      <c r="D84" s="278"/>
      <c r="E84" s="262">
        <f>C84*D84</f>
        <v>0</v>
      </c>
    </row>
    <row r="85" spans="1:5" s="258" customFormat="1" ht="12.75">
      <c r="A85" s="259"/>
      <c r="B85" s="260"/>
      <c r="C85" s="262"/>
      <c r="D85" s="278"/>
      <c r="E85" s="262"/>
    </row>
    <row r="86" spans="1:5" s="258" customFormat="1" ht="51.75" customHeight="1">
      <c r="A86" s="259" t="s">
        <v>72</v>
      </c>
      <c r="B86" s="260" t="s">
        <v>140</v>
      </c>
      <c r="C86" s="257"/>
      <c r="D86" s="277"/>
      <c r="E86" s="257"/>
    </row>
    <row r="87" spans="1:5" s="258" customFormat="1" ht="12.75">
      <c r="A87" s="259"/>
      <c r="B87" s="261" t="s">
        <v>121</v>
      </c>
      <c r="C87" s="257"/>
      <c r="D87" s="277"/>
      <c r="E87" s="257"/>
    </row>
    <row r="88" spans="1:5" s="258" customFormat="1" ht="15.75">
      <c r="A88" s="259"/>
      <c r="B88" s="260" t="s">
        <v>9</v>
      </c>
      <c r="C88" s="262">
        <v>24</v>
      </c>
      <c r="D88" s="278"/>
      <c r="E88" s="262">
        <f>C88*D88</f>
        <v>0</v>
      </c>
    </row>
    <row r="89" spans="1:5" s="258" customFormat="1" ht="12.75">
      <c r="A89" s="259"/>
      <c r="B89" s="260"/>
      <c r="C89" s="262"/>
      <c r="D89" s="278"/>
      <c r="E89" s="262"/>
    </row>
    <row r="90" spans="1:5" s="267" customFormat="1" ht="38.25">
      <c r="A90" s="264" t="s">
        <v>73</v>
      </c>
      <c r="B90" s="260" t="s">
        <v>141</v>
      </c>
      <c r="C90" s="268"/>
      <c r="D90" s="280"/>
      <c r="E90" s="268"/>
    </row>
    <row r="91" spans="1:5" s="267" customFormat="1" ht="15.75">
      <c r="A91" s="264"/>
      <c r="B91" s="265" t="s">
        <v>11</v>
      </c>
      <c r="C91" s="266">
        <v>49.6</v>
      </c>
      <c r="D91" s="279"/>
      <c r="E91" s="266">
        <f>C91*D91</f>
        <v>0</v>
      </c>
    </row>
    <row r="92" spans="1:5" s="258" customFormat="1" ht="12.75">
      <c r="A92" s="259"/>
      <c r="B92" s="260"/>
      <c r="C92" s="262"/>
      <c r="D92" s="278"/>
      <c r="E92" s="262"/>
    </row>
    <row r="93" spans="1:5" s="267" customFormat="1" ht="76.5">
      <c r="A93" s="264" t="s">
        <v>74</v>
      </c>
      <c r="B93" s="265" t="s">
        <v>53</v>
      </c>
      <c r="C93" s="268"/>
      <c r="D93" s="280"/>
      <c r="E93" s="268"/>
    </row>
    <row r="94" spans="1:5" s="258" customFormat="1" ht="15.75">
      <c r="A94" s="259"/>
      <c r="B94" s="260" t="s">
        <v>9</v>
      </c>
      <c r="C94" s="262">
        <v>100</v>
      </c>
      <c r="D94" s="278"/>
      <c r="E94" s="262">
        <f>C94*D94</f>
        <v>0</v>
      </c>
    </row>
    <row r="95" spans="1:5" s="258" customFormat="1" ht="12.75">
      <c r="A95" s="259"/>
      <c r="B95" s="260"/>
      <c r="C95" s="262"/>
      <c r="D95" s="278"/>
      <c r="E95" s="262"/>
    </row>
    <row r="96" spans="1:5" s="267" customFormat="1" ht="76.5">
      <c r="A96" s="264" t="s">
        <v>75</v>
      </c>
      <c r="B96" s="265" t="s">
        <v>55</v>
      </c>
      <c r="C96" s="268"/>
      <c r="D96" s="280"/>
      <c r="E96" s="268"/>
    </row>
    <row r="97" spans="1:5" s="258" customFormat="1" ht="15.75">
      <c r="A97" s="259"/>
      <c r="B97" s="260" t="s">
        <v>9</v>
      </c>
      <c r="C97" s="262">
        <v>100</v>
      </c>
      <c r="D97" s="278"/>
      <c r="E97" s="262">
        <f>C97*D97</f>
        <v>0</v>
      </c>
    </row>
    <row r="98" spans="1:5" s="258" customFormat="1" ht="12.75">
      <c r="A98" s="259"/>
      <c r="B98" s="260"/>
      <c r="C98" s="262"/>
      <c r="D98" s="278"/>
      <c r="E98" s="262"/>
    </row>
    <row r="99" spans="1:5" s="267" customFormat="1" ht="51">
      <c r="A99" s="264" t="s">
        <v>76</v>
      </c>
      <c r="B99" s="265" t="s">
        <v>54</v>
      </c>
      <c r="C99" s="268"/>
      <c r="D99" s="280"/>
      <c r="E99" s="268"/>
    </row>
    <row r="100" spans="1:5" s="258" customFormat="1" ht="15.75">
      <c r="A100" s="259"/>
      <c r="B100" s="260" t="s">
        <v>9</v>
      </c>
      <c r="C100" s="262">
        <v>100</v>
      </c>
      <c r="D100" s="278"/>
      <c r="E100" s="262">
        <f>C100*D100</f>
        <v>0</v>
      </c>
    </row>
    <row r="101" spans="1:5" s="258" customFormat="1" ht="12.75">
      <c r="A101" s="259"/>
      <c r="B101" s="260"/>
      <c r="C101" s="262"/>
      <c r="D101" s="278"/>
      <c r="E101" s="262"/>
    </row>
    <row r="102" spans="1:5" s="267" customFormat="1" ht="25.5">
      <c r="A102" s="264" t="s">
        <v>77</v>
      </c>
      <c r="B102" s="265" t="s">
        <v>150</v>
      </c>
      <c r="C102" s="268"/>
      <c r="D102" s="280"/>
      <c r="E102" s="268"/>
    </row>
    <row r="103" spans="1:5" s="258" customFormat="1" ht="12.75">
      <c r="A103" s="259"/>
      <c r="B103" s="260" t="s">
        <v>151</v>
      </c>
      <c r="C103" s="262">
        <v>12</v>
      </c>
      <c r="D103" s="278"/>
      <c r="E103" s="262">
        <f>C103*D103</f>
        <v>0</v>
      </c>
    </row>
    <row r="104" spans="1:5" ht="12.75">
      <c r="A104" s="259"/>
      <c r="B104" s="260"/>
      <c r="C104" s="262"/>
      <c r="D104" s="278"/>
      <c r="E104" s="262"/>
    </row>
    <row r="105" spans="1:5" s="267" customFormat="1" ht="165.75">
      <c r="A105" s="264" t="s">
        <v>78</v>
      </c>
      <c r="B105" s="265" t="s">
        <v>152</v>
      </c>
      <c r="C105" s="268"/>
      <c r="D105" s="280"/>
      <c r="E105" s="268"/>
    </row>
    <row r="106" spans="1:5" s="258" customFormat="1" ht="13.5" thickBot="1">
      <c r="A106" s="259"/>
      <c r="B106" s="260" t="s">
        <v>153</v>
      </c>
      <c r="C106" s="262">
        <v>60</v>
      </c>
      <c r="D106" s="278"/>
      <c r="E106" s="262">
        <f>C106*D106</f>
        <v>0</v>
      </c>
    </row>
    <row r="107" spans="1:5" ht="13.5" thickTop="1">
      <c r="A107" s="270"/>
      <c r="B107" s="271" t="s">
        <v>20</v>
      </c>
      <c r="C107" s="272"/>
      <c r="D107" s="285"/>
      <c r="E107" s="272">
        <f>SUM(E7:E106)</f>
        <v>0</v>
      </c>
    </row>
    <row r="108" spans="1:5" ht="12.75">
      <c r="A108" s="259"/>
      <c r="B108" s="260"/>
      <c r="C108" s="257"/>
      <c r="D108" s="277"/>
      <c r="E108" s="257"/>
    </row>
  </sheetData>
  <sheetProtection password="D769" sheet="1" objects="1" scenarios="1" formatCells="0" formatColumns="0" formatRows="0" selectLockedCells="1"/>
  <printOptions/>
  <pageMargins left="0.984251968503937" right="0.1968503937007874" top="0.5905511811023623" bottom="0.5905511811023623" header="0.2755905511811024" footer="0.2755905511811024"/>
  <pageSetup horizontalDpi="600" verticalDpi="600" orientation="portrait" paperSize="9" r:id="rId1"/>
  <headerFooter alignWithMargins="0">
    <oddFooter>&amp;C&amp;8&amp;P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showZeros="0" tabSelected="1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4.7109375" style="273" customWidth="1"/>
    <col min="2" max="2" width="43.140625" style="274" customWidth="1"/>
    <col min="3" max="3" width="9.00390625" style="275" customWidth="1"/>
    <col min="4" max="4" width="16.7109375" style="286" customWidth="1"/>
    <col min="5" max="5" width="16.7109375" style="275" customWidth="1"/>
    <col min="6" max="16384" width="9.140625" style="269" customWidth="1"/>
  </cols>
  <sheetData>
    <row r="1" spans="1:5" s="258" customFormat="1" ht="12.75">
      <c r="A1" s="255" t="s">
        <v>101</v>
      </c>
      <c r="B1" s="256" t="s">
        <v>128</v>
      </c>
      <c r="C1" s="257"/>
      <c r="D1" s="277"/>
      <c r="E1" s="257"/>
    </row>
    <row r="2" spans="1:5" s="258" customFormat="1" ht="12.75">
      <c r="A2" s="259"/>
      <c r="B2" s="256"/>
      <c r="C2" s="257"/>
      <c r="D2" s="277"/>
      <c r="E2" s="257"/>
    </row>
    <row r="3" spans="1:5" s="258" customFormat="1" ht="12.75">
      <c r="A3" s="259"/>
      <c r="B3" s="256"/>
      <c r="C3" s="257"/>
      <c r="D3" s="277"/>
      <c r="E3" s="257"/>
    </row>
    <row r="4" spans="1:5" s="258" customFormat="1" ht="51">
      <c r="A4" s="259"/>
      <c r="B4" s="256" t="s">
        <v>85</v>
      </c>
      <c r="C4" s="257"/>
      <c r="D4" s="277"/>
      <c r="E4" s="257"/>
    </row>
    <row r="5" spans="1:5" s="258" customFormat="1" ht="76.5">
      <c r="A5" s="259"/>
      <c r="B5" s="256" t="s">
        <v>27</v>
      </c>
      <c r="C5" s="257"/>
      <c r="D5" s="277"/>
      <c r="E5" s="257"/>
    </row>
    <row r="6" spans="1:5" s="258" customFormat="1" ht="12.75">
      <c r="A6" s="259"/>
      <c r="B6" s="256"/>
      <c r="C6" s="257"/>
      <c r="D6" s="277"/>
      <c r="E6" s="257"/>
    </row>
    <row r="7" spans="1:5" s="258" customFormat="1" ht="12.75">
      <c r="A7" s="259"/>
      <c r="B7" s="260"/>
      <c r="C7" s="257" t="s">
        <v>17</v>
      </c>
      <c r="D7" s="277" t="s">
        <v>18</v>
      </c>
      <c r="E7" s="257" t="s">
        <v>19</v>
      </c>
    </row>
    <row r="8" spans="1:5" s="258" customFormat="1" ht="66" customHeight="1">
      <c r="A8" s="259" t="s">
        <v>0</v>
      </c>
      <c r="B8" s="260" t="s">
        <v>154</v>
      </c>
      <c r="C8" s="257"/>
      <c r="D8" s="277"/>
      <c r="E8" s="257"/>
    </row>
    <row r="9" spans="1:5" s="258" customFormat="1" ht="12.75">
      <c r="A9" s="259"/>
      <c r="B9" s="261" t="s">
        <v>129</v>
      </c>
      <c r="C9" s="257"/>
      <c r="D9" s="277"/>
      <c r="E9" s="257"/>
    </row>
    <row r="10" spans="1:5" s="258" customFormat="1" ht="15.75">
      <c r="A10" s="259"/>
      <c r="B10" s="260" t="s">
        <v>8</v>
      </c>
      <c r="C10" s="262">
        <v>7.08</v>
      </c>
      <c r="D10" s="278"/>
      <c r="E10" s="262">
        <f>C10*D10</f>
        <v>0</v>
      </c>
    </row>
    <row r="11" spans="1:5" s="258" customFormat="1" ht="12.75">
      <c r="A11" s="259"/>
      <c r="B11" s="260"/>
      <c r="C11" s="262"/>
      <c r="D11" s="278"/>
      <c r="E11" s="262"/>
    </row>
    <row r="12" spans="1:5" s="258" customFormat="1" ht="38.25">
      <c r="A12" s="259" t="s">
        <v>1</v>
      </c>
      <c r="B12" s="263" t="s">
        <v>156</v>
      </c>
      <c r="C12" s="257"/>
      <c r="D12" s="277"/>
      <c r="E12" s="257"/>
    </row>
    <row r="13" spans="1:5" s="258" customFormat="1" ht="12.75">
      <c r="A13" s="259"/>
      <c r="B13" s="261" t="s">
        <v>130</v>
      </c>
      <c r="C13" s="257"/>
      <c r="D13" s="277"/>
      <c r="E13" s="257"/>
    </row>
    <row r="14" spans="1:5" s="258" customFormat="1" ht="15.75">
      <c r="A14" s="259"/>
      <c r="B14" s="260" t="s">
        <v>9</v>
      </c>
      <c r="C14" s="262">
        <v>70.8</v>
      </c>
      <c r="D14" s="278"/>
      <c r="E14" s="262">
        <f>C14*D14</f>
        <v>0</v>
      </c>
    </row>
    <row r="15" spans="1:5" s="258" customFormat="1" ht="12.75">
      <c r="A15" s="259"/>
      <c r="B15" s="260"/>
      <c r="C15" s="262"/>
      <c r="D15" s="278"/>
      <c r="E15" s="262"/>
    </row>
    <row r="16" spans="1:5" s="267" customFormat="1" ht="38.25">
      <c r="A16" s="264" t="s">
        <v>2</v>
      </c>
      <c r="B16" s="265" t="s">
        <v>158</v>
      </c>
      <c r="C16" s="266"/>
      <c r="D16" s="279"/>
      <c r="E16" s="266"/>
    </row>
    <row r="17" spans="1:5" s="258" customFormat="1" ht="12.75">
      <c r="A17" s="259"/>
      <c r="B17" s="261" t="s">
        <v>130</v>
      </c>
      <c r="C17" s="262"/>
      <c r="D17" s="278"/>
      <c r="E17" s="262"/>
    </row>
    <row r="18" spans="1:5" s="258" customFormat="1" ht="15.75">
      <c r="A18" s="259"/>
      <c r="B18" s="260" t="s">
        <v>9</v>
      </c>
      <c r="C18" s="262">
        <v>70.8</v>
      </c>
      <c r="D18" s="278"/>
      <c r="E18" s="262">
        <f>C18*D18</f>
        <v>0</v>
      </c>
    </row>
    <row r="19" spans="1:5" s="258" customFormat="1" ht="12.75">
      <c r="A19" s="259"/>
      <c r="B19" s="260"/>
      <c r="C19" s="257"/>
      <c r="D19" s="277"/>
      <c r="E19" s="257"/>
    </row>
    <row r="20" spans="1:5" s="258" customFormat="1" ht="51">
      <c r="A20" s="259" t="s">
        <v>3</v>
      </c>
      <c r="B20" s="260" t="s">
        <v>160</v>
      </c>
      <c r="C20" s="257"/>
      <c r="D20" s="277"/>
      <c r="E20" s="257"/>
    </row>
    <row r="21" spans="1:5" s="258" customFormat="1" ht="12.75">
      <c r="A21" s="259"/>
      <c r="B21" s="261" t="s">
        <v>130</v>
      </c>
      <c r="C21" s="257"/>
      <c r="D21" s="277"/>
      <c r="E21" s="257"/>
    </row>
    <row r="22" spans="1:5" s="258" customFormat="1" ht="15.75">
      <c r="A22" s="259"/>
      <c r="B22" s="260" t="s">
        <v>9</v>
      </c>
      <c r="C22" s="262">
        <v>70.8</v>
      </c>
      <c r="D22" s="278"/>
      <c r="E22" s="262">
        <f>C22*D22</f>
        <v>0</v>
      </c>
    </row>
    <row r="23" spans="1:5" s="258" customFormat="1" ht="12.75">
      <c r="A23" s="259"/>
      <c r="B23" s="260"/>
      <c r="C23" s="257"/>
      <c r="D23" s="277"/>
      <c r="E23" s="257"/>
    </row>
    <row r="24" spans="1:5" s="258" customFormat="1" ht="63.75">
      <c r="A24" s="259" t="s">
        <v>4</v>
      </c>
      <c r="B24" s="265" t="s">
        <v>168</v>
      </c>
      <c r="C24" s="257"/>
      <c r="D24" s="277"/>
      <c r="E24" s="257"/>
    </row>
    <row r="25" spans="1:5" s="258" customFormat="1" ht="12.75">
      <c r="A25" s="259"/>
      <c r="B25" s="260" t="s">
        <v>42</v>
      </c>
      <c r="C25" s="262">
        <v>1233.53</v>
      </c>
      <c r="D25" s="278"/>
      <c r="E25" s="262">
        <f>C25*D25</f>
        <v>0</v>
      </c>
    </row>
    <row r="26" spans="1:5" s="258" customFormat="1" ht="12.75">
      <c r="A26" s="259"/>
      <c r="B26" s="260" t="s">
        <v>43</v>
      </c>
      <c r="C26" s="262">
        <v>827.2</v>
      </c>
      <c r="D26" s="278"/>
      <c r="E26" s="262">
        <f>C26*D26</f>
        <v>0</v>
      </c>
    </row>
    <row r="27" spans="1:5" s="258" customFormat="1" ht="12.75">
      <c r="A27" s="259"/>
      <c r="B27" s="260"/>
      <c r="C27" s="257"/>
      <c r="D27" s="277"/>
      <c r="E27" s="257"/>
    </row>
    <row r="28" spans="1:5" s="267" customFormat="1" ht="51.75" customHeight="1">
      <c r="A28" s="264" t="s">
        <v>6</v>
      </c>
      <c r="B28" s="265" t="s">
        <v>163</v>
      </c>
      <c r="C28" s="268"/>
      <c r="D28" s="280"/>
      <c r="E28" s="268"/>
    </row>
    <row r="29" spans="1:5" s="267" customFormat="1" ht="12.75">
      <c r="A29" s="264"/>
      <c r="B29" s="265" t="s">
        <v>23</v>
      </c>
      <c r="C29" s="266">
        <v>1040</v>
      </c>
      <c r="D29" s="279"/>
      <c r="E29" s="266">
        <f>C29*D29</f>
        <v>0</v>
      </c>
    </row>
    <row r="30" spans="1:5" s="258" customFormat="1" ht="12.75">
      <c r="A30" s="259"/>
      <c r="B30" s="260"/>
      <c r="C30" s="257"/>
      <c r="D30" s="277"/>
      <c r="E30" s="257"/>
    </row>
    <row r="31" spans="1:5" s="258" customFormat="1" ht="51">
      <c r="A31" s="259" t="s">
        <v>61</v>
      </c>
      <c r="B31" s="265" t="s">
        <v>120</v>
      </c>
      <c r="C31" s="257"/>
      <c r="D31" s="277"/>
      <c r="E31" s="257"/>
    </row>
    <row r="32" spans="1:5" s="258" customFormat="1" ht="12.75">
      <c r="A32" s="259"/>
      <c r="B32" s="261" t="s">
        <v>131</v>
      </c>
      <c r="C32" s="257"/>
      <c r="D32" s="277"/>
      <c r="E32" s="257"/>
    </row>
    <row r="33" spans="1:5" s="258" customFormat="1" ht="15.75">
      <c r="A33" s="259"/>
      <c r="B33" s="260" t="s">
        <v>8</v>
      </c>
      <c r="C33" s="262">
        <v>9.36</v>
      </c>
      <c r="D33" s="278"/>
      <c r="E33" s="262">
        <f>C33*D33</f>
        <v>0</v>
      </c>
    </row>
    <row r="34" spans="1:5" s="258" customFormat="1" ht="12.75">
      <c r="A34" s="259"/>
      <c r="B34" s="260"/>
      <c r="C34" s="262"/>
      <c r="D34" s="278"/>
      <c r="E34" s="262"/>
    </row>
    <row r="35" spans="1:5" s="258" customFormat="1" ht="51" customHeight="1">
      <c r="A35" s="259" t="s">
        <v>7</v>
      </c>
      <c r="B35" s="260" t="s">
        <v>166</v>
      </c>
      <c r="C35" s="257"/>
      <c r="D35" s="277"/>
      <c r="E35" s="257"/>
    </row>
    <row r="36" spans="1:5" s="258" customFormat="1" ht="12.75">
      <c r="A36" s="259"/>
      <c r="B36" s="261" t="s">
        <v>132</v>
      </c>
      <c r="C36" s="257"/>
      <c r="D36" s="277"/>
      <c r="E36" s="257"/>
    </row>
    <row r="37" spans="1:5" s="258" customFormat="1" ht="15.75">
      <c r="A37" s="259"/>
      <c r="B37" s="260" t="s">
        <v>9</v>
      </c>
      <c r="C37" s="262">
        <v>78</v>
      </c>
      <c r="D37" s="278"/>
      <c r="E37" s="262">
        <f>C37*D37</f>
        <v>0</v>
      </c>
    </row>
    <row r="38" spans="1:5" s="258" customFormat="1" ht="12.75">
      <c r="A38" s="259"/>
      <c r="B38" s="260"/>
      <c r="C38" s="262"/>
      <c r="D38" s="278"/>
      <c r="E38" s="262"/>
    </row>
    <row r="39" spans="1:5" s="267" customFormat="1" ht="38.25">
      <c r="A39" s="264" t="s">
        <v>62</v>
      </c>
      <c r="B39" s="260" t="s">
        <v>133</v>
      </c>
      <c r="C39" s="268"/>
      <c r="D39" s="280"/>
      <c r="E39" s="268"/>
    </row>
    <row r="40" spans="1:5" s="267" customFormat="1" ht="15.75">
      <c r="A40" s="264"/>
      <c r="B40" s="265" t="s">
        <v>11</v>
      </c>
      <c r="C40" s="266">
        <v>36</v>
      </c>
      <c r="D40" s="279"/>
      <c r="E40" s="266">
        <f>C40*D40</f>
        <v>0</v>
      </c>
    </row>
    <row r="41" spans="1:5" s="258" customFormat="1" ht="12.75">
      <c r="A41" s="259"/>
      <c r="B41" s="260"/>
      <c r="C41" s="262"/>
      <c r="D41" s="278"/>
      <c r="E41" s="262"/>
    </row>
    <row r="42" spans="1:5" s="267" customFormat="1" ht="64.5" customHeight="1">
      <c r="A42" s="264" t="s">
        <v>63</v>
      </c>
      <c r="B42" s="265" t="s">
        <v>134</v>
      </c>
      <c r="C42" s="268"/>
      <c r="D42" s="280"/>
      <c r="E42" s="268"/>
    </row>
    <row r="43" spans="1:5" s="258" customFormat="1" ht="12.75">
      <c r="A43" s="259"/>
      <c r="B43" s="261" t="s">
        <v>116</v>
      </c>
      <c r="C43" s="257"/>
      <c r="D43" s="277"/>
      <c r="E43" s="257"/>
    </row>
    <row r="44" spans="1:5" s="258" customFormat="1" ht="15.75">
      <c r="A44" s="259"/>
      <c r="B44" s="260" t="s">
        <v>8</v>
      </c>
      <c r="C44" s="262">
        <v>2.24</v>
      </c>
      <c r="D44" s="278"/>
      <c r="E44" s="262">
        <f>C44*D44</f>
        <v>0</v>
      </c>
    </row>
    <row r="45" spans="1:5" s="258" customFormat="1" ht="12.75">
      <c r="A45" s="259"/>
      <c r="B45" s="260"/>
      <c r="C45" s="262"/>
      <c r="D45" s="278"/>
      <c r="E45" s="262"/>
    </row>
    <row r="46" spans="1:5" s="258" customFormat="1" ht="38.25">
      <c r="A46" s="259" t="s">
        <v>64</v>
      </c>
      <c r="B46" s="263" t="s">
        <v>136</v>
      </c>
      <c r="C46" s="257"/>
      <c r="D46" s="277"/>
      <c r="E46" s="257"/>
    </row>
    <row r="47" spans="1:5" s="258" customFormat="1" ht="12.75">
      <c r="A47" s="259"/>
      <c r="B47" s="261" t="s">
        <v>117</v>
      </c>
      <c r="C47" s="257"/>
      <c r="D47" s="277"/>
      <c r="E47" s="257"/>
    </row>
    <row r="48" spans="1:5" s="258" customFormat="1" ht="15.75">
      <c r="A48" s="259"/>
      <c r="B48" s="260" t="s">
        <v>9</v>
      </c>
      <c r="C48" s="262">
        <v>22.4</v>
      </c>
      <c r="D48" s="278"/>
      <c r="E48" s="262">
        <f>C48*D48</f>
        <v>0</v>
      </c>
    </row>
    <row r="49" spans="1:5" s="258" customFormat="1" ht="12.75">
      <c r="A49" s="259"/>
      <c r="B49" s="260"/>
      <c r="C49" s="262"/>
      <c r="D49" s="278"/>
      <c r="E49" s="262"/>
    </row>
    <row r="50" spans="1:5" s="267" customFormat="1" ht="38.25">
      <c r="A50" s="264" t="s">
        <v>65</v>
      </c>
      <c r="B50" s="265" t="s">
        <v>137</v>
      </c>
      <c r="C50" s="266"/>
      <c r="D50" s="279"/>
      <c r="E50" s="266"/>
    </row>
    <row r="51" spans="1:5" s="258" customFormat="1" ht="12.75">
      <c r="A51" s="259"/>
      <c r="B51" s="261" t="s">
        <v>117</v>
      </c>
      <c r="C51" s="262"/>
      <c r="D51" s="278"/>
      <c r="E51" s="262"/>
    </row>
    <row r="52" spans="1:5" s="258" customFormat="1" ht="15.75">
      <c r="A52" s="259"/>
      <c r="B52" s="260" t="s">
        <v>9</v>
      </c>
      <c r="C52" s="262">
        <v>22.4</v>
      </c>
      <c r="D52" s="278"/>
      <c r="E52" s="262">
        <f>C52*D52</f>
        <v>0</v>
      </c>
    </row>
    <row r="53" spans="1:5" s="258" customFormat="1" ht="12.75">
      <c r="A53" s="259"/>
      <c r="B53" s="260"/>
      <c r="C53" s="257"/>
      <c r="D53" s="277"/>
      <c r="E53" s="257"/>
    </row>
    <row r="54" spans="1:5" s="258" customFormat="1" ht="51">
      <c r="A54" s="259" t="s">
        <v>66</v>
      </c>
      <c r="B54" s="260" t="s">
        <v>138</v>
      </c>
      <c r="C54" s="257"/>
      <c r="D54" s="277"/>
      <c r="E54" s="257"/>
    </row>
    <row r="55" spans="1:5" s="258" customFormat="1" ht="12.75">
      <c r="A55" s="259"/>
      <c r="B55" s="261" t="s">
        <v>117</v>
      </c>
      <c r="C55" s="257"/>
      <c r="D55" s="277"/>
      <c r="E55" s="257"/>
    </row>
    <row r="56" spans="1:5" s="258" customFormat="1" ht="15.75">
      <c r="A56" s="259"/>
      <c r="B56" s="260" t="s">
        <v>9</v>
      </c>
      <c r="C56" s="262">
        <v>22.4</v>
      </c>
      <c r="D56" s="278"/>
      <c r="E56" s="262">
        <f>C56*D56</f>
        <v>0</v>
      </c>
    </row>
    <row r="57" spans="1:5" s="258" customFormat="1" ht="12.75">
      <c r="A57" s="259"/>
      <c r="B57" s="260"/>
      <c r="C57" s="257"/>
      <c r="D57" s="277"/>
      <c r="E57" s="257"/>
    </row>
    <row r="58" spans="1:5" s="258" customFormat="1" ht="51">
      <c r="A58" s="259" t="s">
        <v>67</v>
      </c>
      <c r="B58" s="265" t="s">
        <v>139</v>
      </c>
      <c r="C58" s="257"/>
      <c r="D58" s="277"/>
      <c r="E58" s="257"/>
    </row>
    <row r="59" spans="1:5" s="258" customFormat="1" ht="12.75">
      <c r="A59" s="259"/>
      <c r="B59" s="261" t="s">
        <v>118</v>
      </c>
      <c r="C59" s="257"/>
      <c r="D59" s="277"/>
      <c r="E59" s="257"/>
    </row>
    <row r="60" spans="1:5" s="258" customFormat="1" ht="15.75">
      <c r="A60" s="259"/>
      <c r="B60" s="260" t="s">
        <v>8</v>
      </c>
      <c r="C60" s="262">
        <v>2.88</v>
      </c>
      <c r="D60" s="278"/>
      <c r="E60" s="262">
        <f>C60*D60</f>
        <v>0</v>
      </c>
    </row>
    <row r="61" spans="1:5" s="258" customFormat="1" ht="12.75">
      <c r="A61" s="259"/>
      <c r="B61" s="260"/>
      <c r="C61" s="262"/>
      <c r="D61" s="278"/>
      <c r="E61" s="262"/>
    </row>
    <row r="62" spans="1:5" s="258" customFormat="1" ht="51.75" customHeight="1">
      <c r="A62" s="259" t="s">
        <v>68</v>
      </c>
      <c r="B62" s="260" t="s">
        <v>140</v>
      </c>
      <c r="C62" s="257"/>
      <c r="D62" s="277"/>
      <c r="E62" s="257"/>
    </row>
    <row r="63" spans="1:5" s="258" customFormat="1" ht="12.75">
      <c r="A63" s="259"/>
      <c r="B63" s="261" t="s">
        <v>121</v>
      </c>
      <c r="C63" s="257"/>
      <c r="D63" s="277"/>
      <c r="E63" s="257"/>
    </row>
    <row r="64" spans="1:5" s="258" customFormat="1" ht="15.75">
      <c r="A64" s="259"/>
      <c r="B64" s="260" t="s">
        <v>9</v>
      </c>
      <c r="C64" s="262">
        <v>24</v>
      </c>
      <c r="D64" s="278"/>
      <c r="E64" s="262">
        <f>C64*D64</f>
        <v>0</v>
      </c>
    </row>
    <row r="65" spans="1:5" s="258" customFormat="1" ht="12.75">
      <c r="A65" s="259"/>
      <c r="B65" s="260"/>
      <c r="C65" s="262"/>
      <c r="D65" s="278"/>
      <c r="E65" s="262"/>
    </row>
    <row r="66" spans="1:5" s="267" customFormat="1" ht="38.25">
      <c r="A66" s="264" t="s">
        <v>69</v>
      </c>
      <c r="B66" s="260" t="s">
        <v>141</v>
      </c>
      <c r="C66" s="268"/>
      <c r="D66" s="280"/>
      <c r="E66" s="268"/>
    </row>
    <row r="67" spans="1:5" s="267" customFormat="1" ht="15.75">
      <c r="A67" s="264"/>
      <c r="B67" s="265" t="s">
        <v>11</v>
      </c>
      <c r="C67" s="266">
        <v>49.6</v>
      </c>
      <c r="D67" s="279"/>
      <c r="E67" s="266">
        <f>C67*D67</f>
        <v>0</v>
      </c>
    </row>
    <row r="68" spans="1:5" s="258" customFormat="1" ht="12.75">
      <c r="A68" s="259"/>
      <c r="B68" s="260"/>
      <c r="C68" s="262"/>
      <c r="D68" s="278"/>
      <c r="E68" s="262"/>
    </row>
    <row r="69" spans="1:5" s="267" customFormat="1" ht="76.5">
      <c r="A69" s="264" t="s">
        <v>12</v>
      </c>
      <c r="B69" s="265" t="s">
        <v>53</v>
      </c>
      <c r="C69" s="268"/>
      <c r="D69" s="280"/>
      <c r="E69" s="268"/>
    </row>
    <row r="70" spans="1:5" s="258" customFormat="1" ht="15.75">
      <c r="A70" s="259"/>
      <c r="B70" s="260" t="s">
        <v>9</v>
      </c>
      <c r="C70" s="262">
        <v>120</v>
      </c>
      <c r="D70" s="278"/>
      <c r="E70" s="262">
        <f>C70*D70</f>
        <v>0</v>
      </c>
    </row>
    <row r="71" spans="1:5" s="258" customFormat="1" ht="12.75">
      <c r="A71" s="259"/>
      <c r="B71" s="260"/>
      <c r="C71" s="262"/>
      <c r="D71" s="278"/>
      <c r="E71" s="262"/>
    </row>
    <row r="72" spans="1:5" s="267" customFormat="1" ht="76.5">
      <c r="A72" s="264" t="s">
        <v>13</v>
      </c>
      <c r="B72" s="265" t="s">
        <v>55</v>
      </c>
      <c r="C72" s="268"/>
      <c r="D72" s="280"/>
      <c r="E72" s="268"/>
    </row>
    <row r="73" spans="1:5" s="258" customFormat="1" ht="15.75">
      <c r="A73" s="259"/>
      <c r="B73" s="260" t="s">
        <v>9</v>
      </c>
      <c r="C73" s="262">
        <v>120</v>
      </c>
      <c r="D73" s="278"/>
      <c r="E73" s="262">
        <f>C73*D73</f>
        <v>0</v>
      </c>
    </row>
    <row r="74" spans="1:5" s="258" customFormat="1" ht="12.75">
      <c r="A74" s="259"/>
      <c r="B74" s="260"/>
      <c r="C74" s="262"/>
      <c r="D74" s="278"/>
      <c r="E74" s="262"/>
    </row>
    <row r="75" spans="1:5" s="267" customFormat="1" ht="51">
      <c r="A75" s="264" t="s">
        <v>70</v>
      </c>
      <c r="B75" s="265" t="s">
        <v>54</v>
      </c>
      <c r="C75" s="268"/>
      <c r="D75" s="280"/>
      <c r="E75" s="268"/>
    </row>
    <row r="76" spans="1:5" s="258" customFormat="1" ht="15.75">
      <c r="A76" s="259"/>
      <c r="B76" s="260" t="s">
        <v>9</v>
      </c>
      <c r="C76" s="262">
        <v>120</v>
      </c>
      <c r="D76" s="278"/>
      <c r="E76" s="262">
        <f>C76*D76</f>
        <v>0</v>
      </c>
    </row>
    <row r="77" spans="1:5" s="258" customFormat="1" ht="12.75">
      <c r="A77" s="259"/>
      <c r="B77" s="260"/>
      <c r="C77" s="262"/>
      <c r="D77" s="278"/>
      <c r="E77" s="262"/>
    </row>
    <row r="78" spans="1:5" s="267" customFormat="1" ht="25.5">
      <c r="A78" s="264" t="s">
        <v>71</v>
      </c>
      <c r="B78" s="265" t="s">
        <v>150</v>
      </c>
      <c r="C78" s="268"/>
      <c r="D78" s="280"/>
      <c r="E78" s="268"/>
    </row>
    <row r="79" spans="1:5" s="258" customFormat="1" ht="12.75">
      <c r="A79" s="259"/>
      <c r="B79" s="260" t="s">
        <v>151</v>
      </c>
      <c r="C79" s="262">
        <v>12</v>
      </c>
      <c r="D79" s="278"/>
      <c r="E79" s="262">
        <f>C79*D79</f>
        <v>0</v>
      </c>
    </row>
    <row r="80" spans="1:5" ht="12.75">
      <c r="A80" s="259"/>
      <c r="B80" s="260"/>
      <c r="C80" s="262"/>
      <c r="D80" s="278"/>
      <c r="E80" s="262"/>
    </row>
    <row r="81" spans="1:5" s="267" customFormat="1" ht="165.75">
      <c r="A81" s="264" t="s">
        <v>72</v>
      </c>
      <c r="B81" s="265" t="s">
        <v>152</v>
      </c>
      <c r="C81" s="268"/>
      <c r="D81" s="280"/>
      <c r="E81" s="268"/>
    </row>
    <row r="82" spans="1:5" s="258" customFormat="1" ht="13.5" thickBot="1">
      <c r="A82" s="259"/>
      <c r="B82" s="260" t="s">
        <v>153</v>
      </c>
      <c r="C82" s="262">
        <v>50</v>
      </c>
      <c r="D82" s="278"/>
      <c r="E82" s="262">
        <f>C82*D82</f>
        <v>0</v>
      </c>
    </row>
    <row r="83" spans="1:5" ht="13.5" thickTop="1">
      <c r="A83" s="270"/>
      <c r="B83" s="271" t="s">
        <v>20</v>
      </c>
      <c r="C83" s="272"/>
      <c r="D83" s="285"/>
      <c r="E83" s="272">
        <f>SUM(E7:E82)</f>
        <v>0</v>
      </c>
    </row>
    <row r="84" spans="1:5" ht="12.75">
      <c r="A84" s="259"/>
      <c r="B84" s="260"/>
      <c r="C84" s="257"/>
      <c r="D84" s="277"/>
      <c r="E84" s="257"/>
    </row>
  </sheetData>
  <sheetProtection password="D769" sheet="1" objects="1" scenarios="1" formatCells="0" formatColumns="0" formatRows="0" selectLockedCells="1"/>
  <printOptions/>
  <pageMargins left="0.984251968503937" right="0.1968503937007874" top="0.5905511811023623" bottom="0.5905511811023623" header="0.2755905511811024" footer="0.2755905511811024"/>
  <pageSetup horizontalDpi="600" verticalDpi="600" orientation="portrait" paperSize="9" r:id="rId1"/>
  <headerFooter alignWithMargins="0">
    <oddFooter>&amp;C&amp;8&amp;P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showZeros="0" zoomScale="96" zoomScaleNormal="96" zoomScaleSheetLayoutView="100" zoomScalePageLayoutView="0" workbookViewId="0" topLeftCell="A1">
      <selection activeCell="D1" sqref="D1:D16384"/>
    </sheetView>
  </sheetViews>
  <sheetFormatPr defaultColWidth="9.140625" defaultRowHeight="12.75"/>
  <cols>
    <col min="1" max="1" width="4.7109375" style="273" customWidth="1"/>
    <col min="2" max="2" width="43.140625" style="274" customWidth="1"/>
    <col min="3" max="3" width="9.00390625" style="275" customWidth="1"/>
    <col min="4" max="4" width="16.7109375" style="286" customWidth="1"/>
    <col min="5" max="5" width="16.7109375" style="275" customWidth="1"/>
    <col min="6" max="16384" width="9.140625" style="269" customWidth="1"/>
  </cols>
  <sheetData>
    <row r="1" spans="1:5" s="258" customFormat="1" ht="12.75">
      <c r="A1" s="255" t="s">
        <v>102</v>
      </c>
      <c r="B1" s="256" t="s">
        <v>142</v>
      </c>
      <c r="C1" s="257"/>
      <c r="D1" s="277"/>
      <c r="E1" s="257"/>
    </row>
    <row r="2" spans="1:5" s="258" customFormat="1" ht="12.75">
      <c r="A2" s="259"/>
      <c r="B2" s="256"/>
      <c r="C2" s="257"/>
      <c r="D2" s="277"/>
      <c r="E2" s="257"/>
    </row>
    <row r="3" spans="1:5" s="258" customFormat="1" ht="12.75">
      <c r="A3" s="259"/>
      <c r="B3" s="256"/>
      <c r="C3" s="257"/>
      <c r="D3" s="277"/>
      <c r="E3" s="257"/>
    </row>
    <row r="4" spans="1:5" s="258" customFormat="1" ht="51">
      <c r="A4" s="259"/>
      <c r="B4" s="256" t="s">
        <v>85</v>
      </c>
      <c r="C4" s="257"/>
      <c r="D4" s="277"/>
      <c r="E4" s="257"/>
    </row>
    <row r="5" spans="1:5" s="258" customFormat="1" ht="76.5">
      <c r="A5" s="259"/>
      <c r="B5" s="256" t="s">
        <v>27</v>
      </c>
      <c r="C5" s="257"/>
      <c r="D5" s="277"/>
      <c r="E5" s="257"/>
    </row>
    <row r="6" spans="1:5" s="258" customFormat="1" ht="12.75">
      <c r="A6" s="259"/>
      <c r="B6" s="256"/>
      <c r="C6" s="257"/>
      <c r="D6" s="277"/>
      <c r="E6" s="257"/>
    </row>
    <row r="7" spans="1:5" s="258" customFormat="1" ht="12.75">
      <c r="A7" s="259"/>
      <c r="B7" s="260"/>
      <c r="C7" s="257" t="s">
        <v>17</v>
      </c>
      <c r="D7" s="277" t="s">
        <v>18</v>
      </c>
      <c r="E7" s="257" t="s">
        <v>19</v>
      </c>
    </row>
    <row r="8" spans="1:5" s="258" customFormat="1" ht="64.5" customHeight="1">
      <c r="A8" s="259" t="s">
        <v>0</v>
      </c>
      <c r="B8" s="260" t="s">
        <v>154</v>
      </c>
      <c r="C8" s="257"/>
      <c r="D8" s="277"/>
      <c r="E8" s="257"/>
    </row>
    <row r="9" spans="1:5" s="258" customFormat="1" ht="12.75">
      <c r="A9" s="259"/>
      <c r="B9" s="261" t="s">
        <v>143</v>
      </c>
      <c r="C9" s="257"/>
      <c r="D9" s="277"/>
      <c r="E9" s="257"/>
    </row>
    <row r="10" spans="1:5" s="258" customFormat="1" ht="15.75">
      <c r="A10" s="259"/>
      <c r="B10" s="260" t="s">
        <v>8</v>
      </c>
      <c r="C10" s="262">
        <v>2.12</v>
      </c>
      <c r="D10" s="278"/>
      <c r="E10" s="262">
        <f>C10*D10</f>
        <v>0</v>
      </c>
    </row>
    <row r="11" spans="1:5" s="258" customFormat="1" ht="12.75">
      <c r="A11" s="259"/>
      <c r="B11" s="260"/>
      <c r="C11" s="262"/>
      <c r="D11" s="278"/>
      <c r="E11" s="262"/>
    </row>
    <row r="12" spans="1:5" s="258" customFormat="1" ht="38.25">
      <c r="A12" s="259" t="s">
        <v>1</v>
      </c>
      <c r="B12" s="263" t="s">
        <v>156</v>
      </c>
      <c r="C12" s="257"/>
      <c r="D12" s="277"/>
      <c r="E12" s="257"/>
    </row>
    <row r="13" spans="1:5" s="258" customFormat="1" ht="12.75">
      <c r="A13" s="259"/>
      <c r="B13" s="261" t="s">
        <v>144</v>
      </c>
      <c r="C13" s="257"/>
      <c r="D13" s="277"/>
      <c r="E13" s="257"/>
    </row>
    <row r="14" spans="1:5" s="258" customFormat="1" ht="15.75">
      <c r="A14" s="259"/>
      <c r="B14" s="260" t="s">
        <v>9</v>
      </c>
      <c r="C14" s="262">
        <v>21.24</v>
      </c>
      <c r="D14" s="278"/>
      <c r="E14" s="262">
        <f>C14*D14</f>
        <v>0</v>
      </c>
    </row>
    <row r="15" spans="1:5" s="258" customFormat="1" ht="12.75">
      <c r="A15" s="259"/>
      <c r="B15" s="260"/>
      <c r="C15" s="262"/>
      <c r="D15" s="278"/>
      <c r="E15" s="262"/>
    </row>
    <row r="16" spans="1:5" s="267" customFormat="1" ht="38.25">
      <c r="A16" s="264" t="s">
        <v>2</v>
      </c>
      <c r="B16" s="265" t="s">
        <v>158</v>
      </c>
      <c r="C16" s="266"/>
      <c r="D16" s="279"/>
      <c r="E16" s="266"/>
    </row>
    <row r="17" spans="1:5" s="258" customFormat="1" ht="12.75">
      <c r="A17" s="259"/>
      <c r="B17" s="261" t="s">
        <v>144</v>
      </c>
      <c r="C17" s="262"/>
      <c r="D17" s="278"/>
      <c r="E17" s="262"/>
    </row>
    <row r="18" spans="1:5" s="258" customFormat="1" ht="15.75">
      <c r="A18" s="259"/>
      <c r="B18" s="260" t="s">
        <v>9</v>
      </c>
      <c r="C18" s="262">
        <v>21.24</v>
      </c>
      <c r="D18" s="278"/>
      <c r="E18" s="262">
        <f>C18*D18</f>
        <v>0</v>
      </c>
    </row>
    <row r="19" spans="1:5" s="258" customFormat="1" ht="12.75">
      <c r="A19" s="259"/>
      <c r="B19" s="260"/>
      <c r="C19" s="257"/>
      <c r="D19" s="277"/>
      <c r="E19" s="257"/>
    </row>
    <row r="20" spans="1:5" s="258" customFormat="1" ht="51">
      <c r="A20" s="259" t="s">
        <v>3</v>
      </c>
      <c r="B20" s="260" t="s">
        <v>160</v>
      </c>
      <c r="C20" s="257"/>
      <c r="D20" s="277"/>
      <c r="E20" s="257"/>
    </row>
    <row r="21" spans="1:5" s="258" customFormat="1" ht="12.75">
      <c r="A21" s="259"/>
      <c r="B21" s="261" t="s">
        <v>144</v>
      </c>
      <c r="C21" s="257"/>
      <c r="D21" s="277"/>
      <c r="E21" s="257"/>
    </row>
    <row r="22" spans="1:5" s="258" customFormat="1" ht="15.75">
      <c r="A22" s="259"/>
      <c r="B22" s="260" t="s">
        <v>9</v>
      </c>
      <c r="C22" s="262">
        <v>21.24</v>
      </c>
      <c r="D22" s="278"/>
      <c r="E22" s="262">
        <f>C22*D22</f>
        <v>0</v>
      </c>
    </row>
    <row r="23" spans="1:5" s="258" customFormat="1" ht="12.75">
      <c r="A23" s="259"/>
      <c r="B23" s="260"/>
      <c r="C23" s="257"/>
      <c r="D23" s="277"/>
      <c r="E23" s="257"/>
    </row>
    <row r="24" spans="1:5" s="258" customFormat="1" ht="63.75">
      <c r="A24" s="259" t="s">
        <v>4</v>
      </c>
      <c r="B24" s="265" t="s">
        <v>168</v>
      </c>
      <c r="C24" s="257"/>
      <c r="D24" s="277"/>
      <c r="E24" s="257"/>
    </row>
    <row r="25" spans="1:5" s="258" customFormat="1" ht="12.75">
      <c r="A25" s="259"/>
      <c r="B25" s="260" t="s">
        <v>42</v>
      </c>
      <c r="C25" s="262">
        <v>370.06</v>
      </c>
      <c r="D25" s="278"/>
      <c r="E25" s="262">
        <f>C25*D25</f>
        <v>0</v>
      </c>
    </row>
    <row r="26" spans="1:5" s="258" customFormat="1" ht="12.75">
      <c r="A26" s="259"/>
      <c r="B26" s="260" t="s">
        <v>43</v>
      </c>
      <c r="C26" s="262">
        <v>208.6</v>
      </c>
      <c r="D26" s="278"/>
      <c r="E26" s="262">
        <f>C26*D26</f>
        <v>0</v>
      </c>
    </row>
    <row r="27" spans="1:5" s="258" customFormat="1" ht="12.75">
      <c r="A27" s="259"/>
      <c r="B27" s="260"/>
      <c r="C27" s="257"/>
      <c r="D27" s="277"/>
      <c r="E27" s="257"/>
    </row>
    <row r="28" spans="1:5" s="267" customFormat="1" ht="53.25" customHeight="1">
      <c r="A28" s="264" t="s">
        <v>6</v>
      </c>
      <c r="B28" s="265" t="s">
        <v>163</v>
      </c>
      <c r="C28" s="268"/>
      <c r="D28" s="280"/>
      <c r="E28" s="268"/>
    </row>
    <row r="29" spans="1:5" s="267" customFormat="1" ht="12.75">
      <c r="A29" s="264"/>
      <c r="B29" s="265" t="s">
        <v>23</v>
      </c>
      <c r="C29" s="266">
        <v>312</v>
      </c>
      <c r="D29" s="279"/>
      <c r="E29" s="266">
        <f>C29*D29</f>
        <v>0</v>
      </c>
    </row>
    <row r="30" spans="1:5" s="258" customFormat="1" ht="12.75">
      <c r="A30" s="259"/>
      <c r="B30" s="260"/>
      <c r="C30" s="257"/>
      <c r="D30" s="277"/>
      <c r="E30" s="257"/>
    </row>
    <row r="31" spans="1:5" s="258" customFormat="1" ht="51">
      <c r="A31" s="259" t="s">
        <v>61</v>
      </c>
      <c r="B31" s="265" t="s">
        <v>164</v>
      </c>
      <c r="C31" s="257"/>
      <c r="D31" s="277"/>
      <c r="E31" s="257"/>
    </row>
    <row r="32" spans="1:5" s="258" customFormat="1" ht="12.75">
      <c r="A32" s="259"/>
      <c r="B32" s="261" t="s">
        <v>145</v>
      </c>
      <c r="C32" s="257"/>
      <c r="D32" s="277"/>
      <c r="E32" s="257"/>
    </row>
    <row r="33" spans="1:5" s="258" customFormat="1" ht="15.75">
      <c r="A33" s="259"/>
      <c r="B33" s="260" t="s">
        <v>8</v>
      </c>
      <c r="C33" s="262">
        <v>2.81</v>
      </c>
      <c r="D33" s="278"/>
      <c r="E33" s="262">
        <f>C33*D33</f>
        <v>0</v>
      </c>
    </row>
    <row r="34" spans="1:5" s="258" customFormat="1" ht="12.75">
      <c r="A34" s="259"/>
      <c r="B34" s="260"/>
      <c r="C34" s="262"/>
      <c r="D34" s="278"/>
      <c r="E34" s="262"/>
    </row>
    <row r="35" spans="1:5" s="258" customFormat="1" ht="51" customHeight="1">
      <c r="A35" s="259" t="s">
        <v>7</v>
      </c>
      <c r="B35" s="260" t="s">
        <v>166</v>
      </c>
      <c r="C35" s="257"/>
      <c r="D35" s="277"/>
      <c r="E35" s="257"/>
    </row>
    <row r="36" spans="1:5" s="258" customFormat="1" ht="12.75">
      <c r="A36" s="259"/>
      <c r="B36" s="261" t="s">
        <v>146</v>
      </c>
      <c r="C36" s="257"/>
      <c r="D36" s="277"/>
      <c r="E36" s="257"/>
    </row>
    <row r="37" spans="1:5" s="258" customFormat="1" ht="15.75">
      <c r="A37" s="259"/>
      <c r="B37" s="260" t="s">
        <v>9</v>
      </c>
      <c r="C37" s="262">
        <v>23.4</v>
      </c>
      <c r="D37" s="278"/>
      <c r="E37" s="262">
        <f>C37*D37</f>
        <v>0</v>
      </c>
    </row>
    <row r="38" spans="1:5" s="258" customFormat="1" ht="12.75">
      <c r="A38" s="259"/>
      <c r="B38" s="260"/>
      <c r="C38" s="262"/>
      <c r="D38" s="278"/>
      <c r="E38" s="262"/>
    </row>
    <row r="39" spans="1:5" s="267" customFormat="1" ht="38.25">
      <c r="A39" s="264" t="s">
        <v>62</v>
      </c>
      <c r="B39" s="260" t="s">
        <v>147</v>
      </c>
      <c r="C39" s="268"/>
      <c r="D39" s="280"/>
      <c r="E39" s="268"/>
    </row>
    <row r="40" spans="1:5" s="267" customFormat="1" ht="15.75">
      <c r="A40" s="264"/>
      <c r="B40" s="265" t="s">
        <v>11</v>
      </c>
      <c r="C40" s="266">
        <v>50</v>
      </c>
      <c r="D40" s="279"/>
      <c r="E40" s="266">
        <f>C40*D40</f>
        <v>0</v>
      </c>
    </row>
    <row r="41" spans="1:5" s="258" customFormat="1" ht="12.75">
      <c r="A41" s="259"/>
      <c r="B41" s="260"/>
      <c r="C41" s="262"/>
      <c r="D41" s="278"/>
      <c r="E41" s="262"/>
    </row>
    <row r="42" spans="1:5" s="267" customFormat="1" ht="76.5">
      <c r="A42" s="264" t="s">
        <v>63</v>
      </c>
      <c r="B42" s="265" t="s">
        <v>53</v>
      </c>
      <c r="C42" s="268"/>
      <c r="D42" s="280"/>
      <c r="E42" s="268"/>
    </row>
    <row r="43" spans="1:5" s="258" customFormat="1" ht="15.75">
      <c r="A43" s="259"/>
      <c r="B43" s="260" t="s">
        <v>9</v>
      </c>
      <c r="C43" s="262">
        <v>150</v>
      </c>
      <c r="D43" s="278"/>
      <c r="E43" s="262">
        <f>C43*D43</f>
        <v>0</v>
      </c>
    </row>
    <row r="44" spans="1:5" s="258" customFormat="1" ht="12.75">
      <c r="A44" s="259"/>
      <c r="B44" s="260"/>
      <c r="C44" s="262"/>
      <c r="D44" s="278"/>
      <c r="E44" s="262"/>
    </row>
    <row r="45" spans="1:5" s="267" customFormat="1" ht="76.5">
      <c r="A45" s="264" t="s">
        <v>64</v>
      </c>
      <c r="B45" s="265" t="s">
        <v>55</v>
      </c>
      <c r="C45" s="268"/>
      <c r="D45" s="280"/>
      <c r="E45" s="268"/>
    </row>
    <row r="46" spans="1:5" s="258" customFormat="1" ht="15.75">
      <c r="A46" s="259"/>
      <c r="B46" s="260" t="s">
        <v>9</v>
      </c>
      <c r="C46" s="262">
        <v>150</v>
      </c>
      <c r="D46" s="278"/>
      <c r="E46" s="262">
        <f>C46*D46</f>
        <v>0</v>
      </c>
    </row>
    <row r="47" spans="1:5" s="258" customFormat="1" ht="12.75">
      <c r="A47" s="259"/>
      <c r="B47" s="260"/>
      <c r="C47" s="262"/>
      <c r="D47" s="278"/>
      <c r="E47" s="262"/>
    </row>
    <row r="48" spans="1:5" s="267" customFormat="1" ht="51">
      <c r="A48" s="264" t="s">
        <v>65</v>
      </c>
      <c r="B48" s="265" t="s">
        <v>54</v>
      </c>
      <c r="C48" s="268"/>
      <c r="D48" s="280"/>
      <c r="E48" s="268"/>
    </row>
    <row r="49" spans="1:5" s="258" customFormat="1" ht="15.75">
      <c r="A49" s="259"/>
      <c r="B49" s="260" t="s">
        <v>9</v>
      </c>
      <c r="C49" s="262">
        <v>150</v>
      </c>
      <c r="D49" s="278"/>
      <c r="E49" s="262">
        <f>C49*D49</f>
        <v>0</v>
      </c>
    </row>
    <row r="50" spans="1:5" s="258" customFormat="1" ht="12.75">
      <c r="A50" s="259"/>
      <c r="B50" s="260"/>
      <c r="C50" s="262"/>
      <c r="D50" s="278"/>
      <c r="E50" s="262"/>
    </row>
    <row r="51" spans="1:5" s="267" customFormat="1" ht="76.5">
      <c r="A51" s="264" t="s">
        <v>66</v>
      </c>
      <c r="B51" s="265" t="s">
        <v>170</v>
      </c>
      <c r="C51" s="268"/>
      <c r="D51" s="280"/>
      <c r="E51" s="268"/>
    </row>
    <row r="52" spans="1:5" s="258" customFormat="1" ht="12.75">
      <c r="A52" s="259"/>
      <c r="B52" s="260" t="s">
        <v>23</v>
      </c>
      <c r="C52" s="262">
        <v>6</v>
      </c>
      <c r="D52" s="278"/>
      <c r="E52" s="262">
        <f>C52*D52</f>
        <v>0</v>
      </c>
    </row>
    <row r="53" spans="1:5" s="258" customFormat="1" ht="12.75">
      <c r="A53" s="259"/>
      <c r="B53" s="260"/>
      <c r="C53" s="262"/>
      <c r="D53" s="278"/>
      <c r="E53" s="262"/>
    </row>
    <row r="54" spans="1:5" s="267" customFormat="1" ht="51">
      <c r="A54" s="264" t="s">
        <v>67</v>
      </c>
      <c r="B54" s="265" t="s">
        <v>171</v>
      </c>
      <c r="C54" s="268"/>
      <c r="D54" s="280"/>
      <c r="E54" s="268"/>
    </row>
    <row r="55" spans="1:5" s="258" customFormat="1" ht="12.75">
      <c r="A55" s="259"/>
      <c r="B55" s="260" t="s">
        <v>23</v>
      </c>
      <c r="C55" s="262">
        <v>1</v>
      </c>
      <c r="D55" s="278"/>
      <c r="E55" s="262">
        <f>C55*D55</f>
        <v>0</v>
      </c>
    </row>
    <row r="56" spans="1:5" s="258" customFormat="1" ht="12.75">
      <c r="A56" s="259"/>
      <c r="B56" s="260"/>
      <c r="C56" s="262"/>
      <c r="D56" s="278"/>
      <c r="E56" s="262"/>
    </row>
    <row r="57" spans="1:5" s="267" customFormat="1" ht="25.5">
      <c r="A57" s="264" t="s">
        <v>68</v>
      </c>
      <c r="B57" s="265" t="s">
        <v>150</v>
      </c>
      <c r="C57" s="268"/>
      <c r="D57" s="280"/>
      <c r="E57" s="268"/>
    </row>
    <row r="58" spans="1:5" s="258" customFormat="1" ht="12.75">
      <c r="A58" s="259"/>
      <c r="B58" s="260" t="s">
        <v>151</v>
      </c>
      <c r="C58" s="262">
        <v>8</v>
      </c>
      <c r="D58" s="278"/>
      <c r="E58" s="262">
        <f>C58*D58</f>
        <v>0</v>
      </c>
    </row>
    <row r="59" spans="1:5" ht="12.75">
      <c r="A59" s="259"/>
      <c r="B59" s="260"/>
      <c r="C59" s="262"/>
      <c r="D59" s="278"/>
      <c r="E59" s="262"/>
    </row>
    <row r="60" spans="1:5" s="267" customFormat="1" ht="165.75">
      <c r="A60" s="264" t="s">
        <v>69</v>
      </c>
      <c r="B60" s="265" t="s">
        <v>152</v>
      </c>
      <c r="C60" s="268"/>
      <c r="D60" s="280"/>
      <c r="E60" s="268"/>
    </row>
    <row r="61" spans="1:5" s="258" customFormat="1" ht="13.5" thickBot="1">
      <c r="A61" s="259"/>
      <c r="B61" s="260" t="s">
        <v>153</v>
      </c>
      <c r="C61" s="262">
        <v>25</v>
      </c>
      <c r="D61" s="278"/>
      <c r="E61" s="262">
        <f>C61*D61</f>
        <v>0</v>
      </c>
    </row>
    <row r="62" spans="1:5" ht="13.5" thickTop="1">
      <c r="A62" s="270"/>
      <c r="B62" s="271" t="s">
        <v>20</v>
      </c>
      <c r="C62" s="272"/>
      <c r="D62" s="285"/>
      <c r="E62" s="272">
        <f>SUM(E7:E61)</f>
        <v>0</v>
      </c>
    </row>
    <row r="63" spans="1:5" ht="12.75">
      <c r="A63" s="259"/>
      <c r="B63" s="260"/>
      <c r="C63" s="257"/>
      <c r="D63" s="277"/>
      <c r="E63" s="257"/>
    </row>
  </sheetData>
  <sheetProtection password="D769" sheet="1" formatCells="0" formatColumns="0" formatRows="0" selectLockedCells="1"/>
  <printOptions/>
  <pageMargins left="0.984251968503937" right="0.1968503937007874" top="0.5905511811023623" bottom="0.5905511811023623" header="0.2755905511811024" footer="0.2755905511811024"/>
  <pageSetup horizontalDpi="600" verticalDpi="600" orientation="portrait" paperSize="9" r:id="rId1"/>
  <headerFooter alignWithMargins="0">
    <oddFooter>&amp;C&amp;8&amp;P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28125" style="39" customWidth="1"/>
    <col min="2" max="2" width="58.7109375" style="39" customWidth="1"/>
    <col min="3" max="3" width="8.421875" style="39" customWidth="1"/>
    <col min="4" max="4" width="5.00390625" style="39" customWidth="1"/>
    <col min="5" max="5" width="7.7109375" style="39" customWidth="1"/>
    <col min="6" max="6" width="11.7109375" style="298" customWidth="1"/>
    <col min="7" max="7" width="12.00390625" style="39" customWidth="1"/>
    <col min="8" max="16384" width="9.140625" style="39" customWidth="1"/>
  </cols>
  <sheetData>
    <row r="1" spans="1:7" ht="12.75">
      <c r="A1" s="225"/>
      <c r="B1" s="226"/>
      <c r="C1" s="226"/>
      <c r="D1" s="227"/>
      <c r="E1" s="228"/>
      <c r="F1" s="287"/>
      <c r="G1" s="226"/>
    </row>
    <row r="2" spans="1:7" ht="18">
      <c r="A2" s="225"/>
      <c r="B2" s="229" t="s">
        <v>181</v>
      </c>
      <c r="C2" s="230"/>
      <c r="D2" s="231"/>
      <c r="E2" s="228"/>
      <c r="F2" s="287"/>
      <c r="G2" s="226"/>
    </row>
    <row r="3" spans="1:7" ht="18">
      <c r="A3" s="225"/>
      <c r="B3" s="229" t="s">
        <v>182</v>
      </c>
      <c r="C3" s="230"/>
      <c r="D3" s="231"/>
      <c r="E3" s="228"/>
      <c r="F3" s="287"/>
      <c r="G3" s="226"/>
    </row>
    <row r="4" spans="1:7" ht="12.75">
      <c r="A4" s="2"/>
      <c r="B4" s="3"/>
      <c r="C4" s="3"/>
      <c r="D4" s="4"/>
      <c r="E4" s="5"/>
      <c r="F4" s="288"/>
      <c r="G4" s="6"/>
    </row>
    <row r="5" spans="1:7" ht="12.75">
      <c r="A5" s="2" t="s">
        <v>10</v>
      </c>
      <c r="B5" s="7" t="s">
        <v>183</v>
      </c>
      <c r="C5" s="8"/>
      <c r="D5" s="4"/>
      <c r="E5" s="5"/>
      <c r="F5" s="289"/>
      <c r="G5" s="9"/>
    </row>
    <row r="6" spans="1:7" ht="33.75" customHeight="1">
      <c r="A6" s="10"/>
      <c r="B6" s="321" t="s">
        <v>184</v>
      </c>
      <c r="C6" s="322"/>
      <c r="D6" s="322"/>
      <c r="E6" s="322"/>
      <c r="F6" s="284"/>
      <c r="G6" s="282"/>
    </row>
    <row r="7" spans="1:7" ht="13.5" thickBot="1">
      <c r="A7" s="10"/>
      <c r="B7" s="11"/>
      <c r="C7" s="11"/>
      <c r="D7" s="12"/>
      <c r="E7" s="13"/>
      <c r="F7" s="290"/>
      <c r="G7" s="14"/>
    </row>
    <row r="8" spans="1:7" ht="26.25" thickBot="1">
      <c r="A8" s="232" t="s">
        <v>192</v>
      </c>
      <c r="B8" s="319" t="s">
        <v>193</v>
      </c>
      <c r="C8" s="320"/>
      <c r="D8" s="233" t="s">
        <v>194</v>
      </c>
      <c r="E8" s="233" t="s">
        <v>17</v>
      </c>
      <c r="F8" s="291" t="s">
        <v>195</v>
      </c>
      <c r="G8" s="234" t="s">
        <v>196</v>
      </c>
    </row>
    <row r="9" spans="1:7" ht="12.75">
      <c r="A9" s="235"/>
      <c r="B9" s="236"/>
      <c r="C9" s="237"/>
      <c r="D9" s="237"/>
      <c r="E9" s="238"/>
      <c r="F9" s="292"/>
      <c r="G9" s="239"/>
    </row>
    <row r="10" spans="1:7" ht="15.75">
      <c r="A10" s="15" t="s">
        <v>185</v>
      </c>
      <c r="B10" s="17" t="s">
        <v>186</v>
      </c>
      <c r="C10" s="240"/>
      <c r="D10" s="241"/>
      <c r="E10" s="16"/>
      <c r="F10" s="293"/>
      <c r="G10" s="242"/>
    </row>
    <row r="11" spans="1:7" ht="38.25">
      <c r="A11" s="225" t="s">
        <v>0</v>
      </c>
      <c r="B11" s="243" t="s">
        <v>197</v>
      </c>
      <c r="C11" s="244"/>
      <c r="D11" s="86" t="s">
        <v>198</v>
      </c>
      <c r="E11" s="86">
        <v>31</v>
      </c>
      <c r="F11" s="294"/>
      <c r="G11" s="1">
        <f>F11*E11</f>
        <v>0</v>
      </c>
    </row>
    <row r="12" spans="1:7" ht="38.25">
      <c r="A12" s="225" t="s">
        <v>1</v>
      </c>
      <c r="B12" s="243" t="s">
        <v>199</v>
      </c>
      <c r="C12" s="244"/>
      <c r="D12" s="86" t="s">
        <v>200</v>
      </c>
      <c r="E12" s="86">
        <v>506</v>
      </c>
      <c r="F12" s="294">
        <v>0</v>
      </c>
      <c r="G12" s="1">
        <f>F12*E12</f>
        <v>0</v>
      </c>
    </row>
    <row r="13" spans="1:7" ht="38.25">
      <c r="A13" s="225" t="s">
        <v>2</v>
      </c>
      <c r="B13" s="243" t="s">
        <v>201</v>
      </c>
      <c r="C13" s="244"/>
      <c r="D13" s="86" t="s">
        <v>198</v>
      </c>
      <c r="E13" s="86">
        <v>31</v>
      </c>
      <c r="F13" s="294">
        <v>0</v>
      </c>
      <c r="G13" s="1">
        <f>F13*E13</f>
        <v>0</v>
      </c>
    </row>
    <row r="14" spans="1:7" ht="25.5">
      <c r="A14" s="225" t="s">
        <v>3</v>
      </c>
      <c r="B14" s="243" t="s">
        <v>202</v>
      </c>
      <c r="C14" s="244"/>
      <c r="D14" s="86" t="s">
        <v>200</v>
      </c>
      <c r="E14" s="86">
        <v>506</v>
      </c>
      <c r="F14" s="294">
        <v>0</v>
      </c>
      <c r="G14" s="1">
        <f>F14*E14</f>
        <v>0</v>
      </c>
    </row>
    <row r="15" spans="1:7" ht="128.25" thickBot="1">
      <c r="A15" s="225" t="s">
        <v>4</v>
      </c>
      <c r="B15" s="243" t="s">
        <v>203</v>
      </c>
      <c r="C15" s="244"/>
      <c r="D15" s="86" t="s">
        <v>198</v>
      </c>
      <c r="E15" s="86">
        <v>2</v>
      </c>
      <c r="F15" s="294">
        <v>0</v>
      </c>
      <c r="G15" s="1">
        <f>F15*E15</f>
        <v>0</v>
      </c>
    </row>
    <row r="16" spans="1:7" ht="12.75">
      <c r="A16" s="134"/>
      <c r="B16" s="155" t="s">
        <v>204</v>
      </c>
      <c r="C16" s="245"/>
      <c r="D16" s="156" t="s">
        <v>205</v>
      </c>
      <c r="E16" s="246"/>
      <c r="F16" s="295"/>
      <c r="G16" s="137">
        <f>SUM(G11,G12,G13,G14,G15)</f>
        <v>0</v>
      </c>
    </row>
    <row r="17" spans="1:7" ht="15">
      <c r="A17" s="225"/>
      <c r="B17" s="247"/>
      <c r="C17" s="244"/>
      <c r="D17" s="86"/>
      <c r="E17" s="86"/>
      <c r="F17" s="294"/>
      <c r="G17" s="1"/>
    </row>
    <row r="18" spans="1:7" ht="15.75">
      <c r="A18" s="15" t="s">
        <v>187</v>
      </c>
      <c r="B18" s="17" t="s">
        <v>188</v>
      </c>
      <c r="C18" s="240"/>
      <c r="D18" s="241"/>
      <c r="E18" s="16"/>
      <c r="F18" s="293"/>
      <c r="G18" s="242"/>
    </row>
    <row r="19" spans="1:7" ht="127.5">
      <c r="A19" s="225" t="s">
        <v>0</v>
      </c>
      <c r="B19" s="243" t="s">
        <v>206</v>
      </c>
      <c r="C19" s="244"/>
      <c r="D19" s="86" t="s">
        <v>198</v>
      </c>
      <c r="E19" s="86">
        <v>2</v>
      </c>
      <c r="F19" s="294">
        <v>0</v>
      </c>
      <c r="G19" s="1">
        <f aca="true" t="shared" si="0" ref="G19:G38">F19*E19</f>
        <v>0</v>
      </c>
    </row>
    <row r="20" spans="1:7" ht="76.5">
      <c r="A20" s="225" t="s">
        <v>1</v>
      </c>
      <c r="B20" s="243" t="s">
        <v>207</v>
      </c>
      <c r="C20" s="244"/>
      <c r="D20" s="86" t="s">
        <v>198</v>
      </c>
      <c r="E20" s="86">
        <v>1</v>
      </c>
      <c r="F20" s="294">
        <v>0</v>
      </c>
      <c r="G20" s="1">
        <f t="shared" si="0"/>
        <v>0</v>
      </c>
    </row>
    <row r="21" spans="1:7" ht="25.5">
      <c r="A21" s="225" t="s">
        <v>2</v>
      </c>
      <c r="B21" s="247" t="s">
        <v>208</v>
      </c>
      <c r="C21" s="244"/>
      <c r="D21" s="86" t="s">
        <v>16</v>
      </c>
      <c r="E21" s="86">
        <v>1</v>
      </c>
      <c r="F21" s="294">
        <v>0</v>
      </c>
      <c r="G21" s="1">
        <f t="shared" si="0"/>
        <v>0</v>
      </c>
    </row>
    <row r="22" spans="1:7" ht="51">
      <c r="A22" s="225" t="s">
        <v>3</v>
      </c>
      <c r="B22" s="247" t="s">
        <v>225</v>
      </c>
      <c r="C22" s="244"/>
      <c r="D22" s="86" t="s">
        <v>200</v>
      </c>
      <c r="E22" s="86">
        <v>1066</v>
      </c>
      <c r="F22" s="294">
        <v>0</v>
      </c>
      <c r="G22" s="1">
        <f t="shared" si="0"/>
        <v>0</v>
      </c>
    </row>
    <row r="23" spans="1:7" ht="51">
      <c r="A23" s="225" t="s">
        <v>4</v>
      </c>
      <c r="B23" s="247" t="s">
        <v>226</v>
      </c>
      <c r="C23" s="244"/>
      <c r="D23" s="86" t="s">
        <v>200</v>
      </c>
      <c r="E23" s="86">
        <v>78</v>
      </c>
      <c r="F23" s="294">
        <v>0</v>
      </c>
      <c r="G23" s="1">
        <f t="shared" si="0"/>
        <v>0</v>
      </c>
    </row>
    <row r="24" spans="1:7" ht="38.25">
      <c r="A24" s="225" t="s">
        <v>5</v>
      </c>
      <c r="B24" s="247" t="s">
        <v>209</v>
      </c>
      <c r="C24" s="248"/>
      <c r="D24" s="86" t="s">
        <v>200</v>
      </c>
      <c r="E24" s="86">
        <v>1604</v>
      </c>
      <c r="F24" s="294">
        <v>0</v>
      </c>
      <c r="G24" s="1">
        <f t="shared" si="0"/>
        <v>0</v>
      </c>
    </row>
    <row r="25" spans="1:7" ht="25.5">
      <c r="A25" s="225" t="s">
        <v>6</v>
      </c>
      <c r="B25" s="247" t="s">
        <v>210</v>
      </c>
      <c r="C25" s="249"/>
      <c r="D25" s="86" t="s">
        <v>200</v>
      </c>
      <c r="E25" s="86">
        <v>4178</v>
      </c>
      <c r="F25" s="294">
        <v>0</v>
      </c>
      <c r="G25" s="1">
        <f t="shared" si="0"/>
        <v>0</v>
      </c>
    </row>
    <row r="26" spans="1:7" ht="25.5">
      <c r="A26" s="225" t="s">
        <v>61</v>
      </c>
      <c r="B26" s="247" t="s">
        <v>211</v>
      </c>
      <c r="C26" s="249"/>
      <c r="D26" s="86" t="s">
        <v>200</v>
      </c>
      <c r="E26" s="86">
        <v>726</v>
      </c>
      <c r="F26" s="294">
        <v>0</v>
      </c>
      <c r="G26" s="1">
        <f t="shared" si="0"/>
        <v>0</v>
      </c>
    </row>
    <row r="27" spans="1:7" ht="25.5">
      <c r="A27" s="225" t="s">
        <v>7</v>
      </c>
      <c r="B27" s="247" t="s">
        <v>212</v>
      </c>
      <c r="C27" s="249"/>
      <c r="D27" s="86" t="s">
        <v>200</v>
      </c>
      <c r="E27" s="86">
        <v>580</v>
      </c>
      <c r="F27" s="294">
        <v>0</v>
      </c>
      <c r="G27" s="1">
        <f t="shared" si="0"/>
        <v>0</v>
      </c>
    </row>
    <row r="28" spans="1:7" ht="38.25">
      <c r="A28" s="225" t="s">
        <v>62</v>
      </c>
      <c r="B28" s="247" t="s">
        <v>213</v>
      </c>
      <c r="C28" s="249"/>
      <c r="D28" s="86" t="s">
        <v>200</v>
      </c>
      <c r="E28" s="86">
        <v>533</v>
      </c>
      <c r="F28" s="294">
        <v>0</v>
      </c>
      <c r="G28" s="1">
        <f t="shared" si="0"/>
        <v>0</v>
      </c>
    </row>
    <row r="29" spans="1:7" ht="38.25">
      <c r="A29" s="225" t="s">
        <v>63</v>
      </c>
      <c r="B29" s="250" t="s">
        <v>214</v>
      </c>
      <c r="C29" s="249"/>
      <c r="D29" s="86" t="s">
        <v>16</v>
      </c>
      <c r="E29" s="86">
        <v>11</v>
      </c>
      <c r="F29" s="294">
        <v>0</v>
      </c>
      <c r="G29" s="1">
        <f t="shared" si="0"/>
        <v>0</v>
      </c>
    </row>
    <row r="30" spans="1:7" ht="38.25">
      <c r="A30" s="225" t="s">
        <v>64</v>
      </c>
      <c r="B30" s="250" t="s">
        <v>215</v>
      </c>
      <c r="C30" s="249"/>
      <c r="D30" s="86" t="s">
        <v>16</v>
      </c>
      <c r="E30" s="86">
        <v>11</v>
      </c>
      <c r="F30" s="294">
        <v>0</v>
      </c>
      <c r="G30" s="1">
        <f t="shared" si="0"/>
        <v>0</v>
      </c>
    </row>
    <row r="31" spans="1:7" ht="51">
      <c r="A31" s="225" t="s">
        <v>65</v>
      </c>
      <c r="B31" s="243" t="s">
        <v>216</v>
      </c>
      <c r="C31" s="249"/>
      <c r="D31" s="86" t="s">
        <v>200</v>
      </c>
      <c r="E31" s="86">
        <v>6890</v>
      </c>
      <c r="F31" s="294">
        <v>0</v>
      </c>
      <c r="G31" s="1">
        <f t="shared" si="0"/>
        <v>0</v>
      </c>
    </row>
    <row r="32" spans="1:7" ht="38.25">
      <c r="A32" s="225" t="s">
        <v>66</v>
      </c>
      <c r="B32" s="243" t="s">
        <v>217</v>
      </c>
      <c r="C32" s="248"/>
      <c r="D32" s="86" t="s">
        <v>200</v>
      </c>
      <c r="E32" s="86">
        <v>582</v>
      </c>
      <c r="F32" s="294">
        <v>0</v>
      </c>
      <c r="G32" s="1">
        <f t="shared" si="0"/>
        <v>0</v>
      </c>
    </row>
    <row r="33" spans="1:7" ht="38.25">
      <c r="A33" s="225" t="s">
        <v>67</v>
      </c>
      <c r="B33" s="247" t="s">
        <v>218</v>
      </c>
      <c r="C33" s="249"/>
      <c r="D33" s="86" t="s">
        <v>198</v>
      </c>
      <c r="E33" s="86">
        <v>213</v>
      </c>
      <c r="F33" s="294">
        <v>0</v>
      </c>
      <c r="G33" s="1">
        <f t="shared" si="0"/>
        <v>0</v>
      </c>
    </row>
    <row r="34" spans="1:7" ht="38.25">
      <c r="A34" s="225" t="s">
        <v>68</v>
      </c>
      <c r="B34" s="247" t="s">
        <v>219</v>
      </c>
      <c r="C34" s="249"/>
      <c r="D34" s="86" t="s">
        <v>198</v>
      </c>
      <c r="E34" s="86">
        <v>213</v>
      </c>
      <c r="F34" s="294">
        <v>0</v>
      </c>
      <c r="G34" s="1">
        <f t="shared" si="0"/>
        <v>0</v>
      </c>
    </row>
    <row r="35" spans="1:7" ht="51">
      <c r="A35" s="225" t="s">
        <v>69</v>
      </c>
      <c r="B35" s="247" t="s">
        <v>220</v>
      </c>
      <c r="C35" s="249"/>
      <c r="D35" s="86" t="s">
        <v>16</v>
      </c>
      <c r="E35" s="86">
        <v>25</v>
      </c>
      <c r="F35" s="294">
        <v>0</v>
      </c>
      <c r="G35" s="1">
        <f t="shared" si="0"/>
        <v>0</v>
      </c>
    </row>
    <row r="36" spans="1:7" ht="51">
      <c r="A36" s="225" t="s">
        <v>12</v>
      </c>
      <c r="B36" s="247" t="s">
        <v>221</v>
      </c>
      <c r="C36" s="249"/>
      <c r="D36" s="86" t="s">
        <v>16</v>
      </c>
      <c r="E36" s="86">
        <v>4</v>
      </c>
      <c r="F36" s="294">
        <v>0</v>
      </c>
      <c r="G36" s="1">
        <f t="shared" si="0"/>
        <v>0</v>
      </c>
    </row>
    <row r="37" spans="1:7" ht="38.25">
      <c r="A37" s="225" t="s">
        <v>13</v>
      </c>
      <c r="B37" s="247" t="s">
        <v>222</v>
      </c>
      <c r="C37" s="249"/>
      <c r="D37" s="86" t="s">
        <v>200</v>
      </c>
      <c r="E37" s="86">
        <v>196</v>
      </c>
      <c r="F37" s="294">
        <v>0</v>
      </c>
      <c r="G37" s="1">
        <f t="shared" si="0"/>
        <v>0</v>
      </c>
    </row>
    <row r="38" spans="1:7" ht="51.75" thickBot="1">
      <c r="A38" s="225" t="s">
        <v>70</v>
      </c>
      <c r="B38" s="247" t="s">
        <v>223</v>
      </c>
      <c r="C38" s="249"/>
      <c r="D38" s="86" t="s">
        <v>16</v>
      </c>
      <c r="E38" s="86">
        <v>1</v>
      </c>
      <c r="F38" s="294">
        <v>0</v>
      </c>
      <c r="G38" s="1">
        <f t="shared" si="0"/>
        <v>0</v>
      </c>
    </row>
    <row r="39" spans="1:7" ht="12.75">
      <c r="A39" s="134"/>
      <c r="B39" s="155" t="s">
        <v>204</v>
      </c>
      <c r="C39" s="245"/>
      <c r="D39" s="156" t="s">
        <v>205</v>
      </c>
      <c r="E39" s="246"/>
      <c r="F39" s="295"/>
      <c r="G39" s="137">
        <f>SUM(G19,G20,G21,G22,G23,G24,G25,G26,G27,G28,G29,G30,G31,G32,G33,G34,G35,G36,G37,G38)</f>
        <v>0</v>
      </c>
    </row>
    <row r="40" spans="1:7" ht="12.75">
      <c r="A40" s="77"/>
      <c r="B40" s="129"/>
      <c r="C40" s="124"/>
      <c r="D40" s="130"/>
      <c r="E40" s="108"/>
      <c r="F40" s="296"/>
      <c r="G40" s="76"/>
    </row>
    <row r="41" spans="1:7" ht="15.75">
      <c r="A41" s="15" t="s">
        <v>187</v>
      </c>
      <c r="B41" s="18" t="s">
        <v>190</v>
      </c>
      <c r="C41" s="240"/>
      <c r="D41" s="241"/>
      <c r="E41" s="16"/>
      <c r="F41" s="293"/>
      <c r="G41" s="242"/>
    </row>
    <row r="42" spans="1:7" ht="51">
      <c r="A42" s="225" t="s">
        <v>0</v>
      </c>
      <c r="B42" s="247" t="s">
        <v>225</v>
      </c>
      <c r="C42" s="244"/>
      <c r="D42" s="86" t="s">
        <v>200</v>
      </c>
      <c r="E42" s="86">
        <v>584</v>
      </c>
      <c r="F42" s="294">
        <v>0</v>
      </c>
      <c r="G42" s="1">
        <f aca="true" t="shared" si="1" ref="G42:G55">F42*E42</f>
        <v>0</v>
      </c>
    </row>
    <row r="43" spans="1:7" ht="38.25">
      <c r="A43" s="225" t="s">
        <v>1</v>
      </c>
      <c r="B43" s="247" t="s">
        <v>209</v>
      </c>
      <c r="C43" s="249"/>
      <c r="D43" s="86" t="s">
        <v>200</v>
      </c>
      <c r="E43" s="86">
        <v>132</v>
      </c>
      <c r="F43" s="294">
        <v>0</v>
      </c>
      <c r="G43" s="1">
        <f t="shared" si="1"/>
        <v>0</v>
      </c>
    </row>
    <row r="44" spans="1:7" ht="25.5">
      <c r="A44" s="225" t="s">
        <v>2</v>
      </c>
      <c r="B44" s="247" t="s">
        <v>210</v>
      </c>
      <c r="C44" s="249"/>
      <c r="D44" s="86" t="s">
        <v>200</v>
      </c>
      <c r="E44" s="86">
        <v>244</v>
      </c>
      <c r="F44" s="294">
        <v>0</v>
      </c>
      <c r="G44" s="1">
        <f t="shared" si="1"/>
        <v>0</v>
      </c>
    </row>
    <row r="45" spans="1:7" ht="25.5">
      <c r="A45" s="225" t="s">
        <v>3</v>
      </c>
      <c r="B45" s="247" t="s">
        <v>211</v>
      </c>
      <c r="C45" s="249"/>
      <c r="D45" s="86" t="s">
        <v>200</v>
      </c>
      <c r="E45" s="86">
        <v>108</v>
      </c>
      <c r="F45" s="294">
        <v>0</v>
      </c>
      <c r="G45" s="1">
        <f t="shared" si="1"/>
        <v>0</v>
      </c>
    </row>
    <row r="46" spans="1:7" ht="25.5">
      <c r="A46" s="225" t="s">
        <v>4</v>
      </c>
      <c r="B46" s="247" t="s">
        <v>212</v>
      </c>
      <c r="C46" s="249"/>
      <c r="D46" s="86" t="s">
        <v>200</v>
      </c>
      <c r="E46" s="86">
        <v>82</v>
      </c>
      <c r="F46" s="294">
        <v>0</v>
      </c>
      <c r="G46" s="1">
        <f t="shared" si="1"/>
        <v>0</v>
      </c>
    </row>
    <row r="47" spans="1:7" ht="38.25">
      <c r="A47" s="225" t="s">
        <v>5</v>
      </c>
      <c r="B47" s="247" t="s">
        <v>213</v>
      </c>
      <c r="C47" s="249"/>
      <c r="D47" s="86" t="s">
        <v>200</v>
      </c>
      <c r="E47" s="86">
        <v>292</v>
      </c>
      <c r="F47" s="294">
        <v>0</v>
      </c>
      <c r="G47" s="1">
        <f t="shared" si="1"/>
        <v>0</v>
      </c>
    </row>
    <row r="48" spans="1:7" ht="38.25">
      <c r="A48" s="225" t="s">
        <v>6</v>
      </c>
      <c r="B48" s="250" t="s">
        <v>214</v>
      </c>
      <c r="C48" s="249"/>
      <c r="D48" s="86" t="s">
        <v>16</v>
      </c>
      <c r="E48" s="86">
        <v>4</v>
      </c>
      <c r="F48" s="294">
        <v>0</v>
      </c>
      <c r="G48" s="1">
        <f t="shared" si="1"/>
        <v>0</v>
      </c>
    </row>
    <row r="49" spans="1:7" ht="38.25">
      <c r="A49" s="225" t="s">
        <v>61</v>
      </c>
      <c r="B49" s="250" t="s">
        <v>215</v>
      </c>
      <c r="C49" s="249"/>
      <c r="D49" s="86" t="s">
        <v>16</v>
      </c>
      <c r="E49" s="86">
        <v>4</v>
      </c>
      <c r="F49" s="294">
        <v>0</v>
      </c>
      <c r="G49" s="1">
        <f t="shared" si="1"/>
        <v>0</v>
      </c>
    </row>
    <row r="50" spans="1:7" ht="51">
      <c r="A50" s="225" t="s">
        <v>7</v>
      </c>
      <c r="B50" s="243" t="s">
        <v>216</v>
      </c>
      <c r="C50" s="249"/>
      <c r="D50" s="86" t="s">
        <v>200</v>
      </c>
      <c r="E50" s="86">
        <v>575</v>
      </c>
      <c r="F50" s="294">
        <v>0</v>
      </c>
      <c r="G50" s="1">
        <f t="shared" si="1"/>
        <v>0</v>
      </c>
    </row>
    <row r="51" spans="1:7" ht="38.25">
      <c r="A51" s="225" t="s">
        <v>62</v>
      </c>
      <c r="B51" s="243" t="s">
        <v>217</v>
      </c>
      <c r="C51" s="248"/>
      <c r="D51" s="86" t="s">
        <v>200</v>
      </c>
      <c r="E51" s="86">
        <v>80</v>
      </c>
      <c r="F51" s="294">
        <v>0</v>
      </c>
      <c r="G51" s="1">
        <f t="shared" si="1"/>
        <v>0</v>
      </c>
    </row>
    <row r="52" spans="1:7" ht="38.25">
      <c r="A52" s="225" t="s">
        <v>63</v>
      </c>
      <c r="B52" s="247" t="s">
        <v>218</v>
      </c>
      <c r="C52" s="248"/>
      <c r="D52" s="86" t="s">
        <v>198</v>
      </c>
      <c r="E52" s="86">
        <v>20</v>
      </c>
      <c r="F52" s="294">
        <v>0</v>
      </c>
      <c r="G52" s="1">
        <f t="shared" si="1"/>
        <v>0</v>
      </c>
    </row>
    <row r="53" spans="1:7" ht="38.25">
      <c r="A53" s="225" t="s">
        <v>64</v>
      </c>
      <c r="B53" s="247" t="s">
        <v>219</v>
      </c>
      <c r="C53" s="248"/>
      <c r="D53" s="86" t="s">
        <v>198</v>
      </c>
      <c r="E53" s="86">
        <v>20</v>
      </c>
      <c r="F53" s="294">
        <v>0</v>
      </c>
      <c r="G53" s="1">
        <f t="shared" si="1"/>
        <v>0</v>
      </c>
    </row>
    <row r="54" spans="1:7" ht="51">
      <c r="A54" s="225" t="s">
        <v>65</v>
      </c>
      <c r="B54" s="247" t="s">
        <v>220</v>
      </c>
      <c r="C54" s="248"/>
      <c r="D54" s="86" t="s">
        <v>16</v>
      </c>
      <c r="E54" s="86">
        <v>4</v>
      </c>
      <c r="F54" s="294">
        <v>0</v>
      </c>
      <c r="G54" s="1">
        <f t="shared" si="1"/>
        <v>0</v>
      </c>
    </row>
    <row r="55" spans="1:7" ht="51.75" thickBot="1">
      <c r="A55" s="225" t="s">
        <v>66</v>
      </c>
      <c r="B55" s="247" t="s">
        <v>221</v>
      </c>
      <c r="C55" s="248"/>
      <c r="D55" s="86" t="s">
        <v>16</v>
      </c>
      <c r="E55" s="86">
        <v>1</v>
      </c>
      <c r="F55" s="294">
        <v>0</v>
      </c>
      <c r="G55" s="1">
        <f t="shared" si="1"/>
        <v>0</v>
      </c>
    </row>
    <row r="56" spans="1:7" ht="12.75">
      <c r="A56" s="134"/>
      <c r="B56" s="155" t="s">
        <v>204</v>
      </c>
      <c r="C56" s="245"/>
      <c r="D56" s="156" t="s">
        <v>205</v>
      </c>
      <c r="E56" s="246"/>
      <c r="F56" s="295"/>
      <c r="G56" s="137">
        <f>SUM(G42,G43,G44,G45,G46,G47,G48,G49,G50,G51,G52,G53,G54,G55)</f>
        <v>0</v>
      </c>
    </row>
    <row r="57" spans="1:7" ht="12.75">
      <c r="A57" s="77"/>
      <c r="B57" s="129"/>
      <c r="C57" s="124"/>
      <c r="D57" s="130"/>
      <c r="E57" s="108"/>
      <c r="F57" s="296"/>
      <c r="G57" s="76"/>
    </row>
    <row r="58" spans="1:7" ht="15.75">
      <c r="A58" s="15" t="s">
        <v>189</v>
      </c>
      <c r="B58" s="18" t="s">
        <v>191</v>
      </c>
      <c r="C58" s="240"/>
      <c r="D58" s="241"/>
      <c r="E58" s="16"/>
      <c r="F58" s="293"/>
      <c r="G58" s="242"/>
    </row>
    <row r="59" spans="1:7" ht="51">
      <c r="A59" s="225" t="s">
        <v>0</v>
      </c>
      <c r="B59" s="247" t="s">
        <v>225</v>
      </c>
      <c r="C59" s="244"/>
      <c r="D59" s="86" t="s">
        <v>200</v>
      </c>
      <c r="E59" s="86">
        <v>102</v>
      </c>
      <c r="F59" s="294">
        <v>0</v>
      </c>
      <c r="G59" s="1">
        <f aca="true" t="shared" si="2" ref="G59:G72">F59*E59</f>
        <v>0</v>
      </c>
    </row>
    <row r="60" spans="1:7" ht="38.25">
      <c r="A60" s="225" t="s">
        <v>1</v>
      </c>
      <c r="B60" s="247" t="s">
        <v>209</v>
      </c>
      <c r="C60" s="248"/>
      <c r="D60" s="86" t="s">
        <v>200</v>
      </c>
      <c r="E60" s="86">
        <v>240</v>
      </c>
      <c r="F60" s="294">
        <v>0</v>
      </c>
      <c r="G60" s="1">
        <f t="shared" si="2"/>
        <v>0</v>
      </c>
    </row>
    <row r="61" spans="1:7" ht="25.5">
      <c r="A61" s="225" t="s">
        <v>2</v>
      </c>
      <c r="B61" s="247" t="s">
        <v>210</v>
      </c>
      <c r="C61" s="248"/>
      <c r="D61" s="86" t="s">
        <v>200</v>
      </c>
      <c r="E61" s="86">
        <v>392</v>
      </c>
      <c r="F61" s="294">
        <v>0</v>
      </c>
      <c r="G61" s="1">
        <f t="shared" si="2"/>
        <v>0</v>
      </c>
    </row>
    <row r="62" spans="1:7" ht="25.5">
      <c r="A62" s="225" t="s">
        <v>3</v>
      </c>
      <c r="B62" s="247" t="s">
        <v>211</v>
      </c>
      <c r="C62" s="248"/>
      <c r="D62" s="86" t="s">
        <v>200</v>
      </c>
      <c r="E62" s="86">
        <v>196</v>
      </c>
      <c r="F62" s="294">
        <v>0</v>
      </c>
      <c r="G62" s="1">
        <f t="shared" si="2"/>
        <v>0</v>
      </c>
    </row>
    <row r="63" spans="1:7" ht="25.5">
      <c r="A63" s="225" t="s">
        <v>4</v>
      </c>
      <c r="B63" s="247" t="s">
        <v>212</v>
      </c>
      <c r="C63" s="248"/>
      <c r="D63" s="86" t="s">
        <v>200</v>
      </c>
      <c r="E63" s="86">
        <v>116</v>
      </c>
      <c r="F63" s="294">
        <v>0</v>
      </c>
      <c r="G63" s="1">
        <f t="shared" si="2"/>
        <v>0</v>
      </c>
    </row>
    <row r="64" spans="1:7" ht="38.25">
      <c r="A64" s="225" t="s">
        <v>5</v>
      </c>
      <c r="B64" s="251" t="s">
        <v>213</v>
      </c>
      <c r="C64" s="248"/>
      <c r="D64" s="86" t="s">
        <v>200</v>
      </c>
      <c r="E64" s="86">
        <v>51</v>
      </c>
      <c r="F64" s="294">
        <v>0</v>
      </c>
      <c r="G64" s="1">
        <f t="shared" si="2"/>
        <v>0</v>
      </c>
    </row>
    <row r="65" spans="1:7" ht="38.25">
      <c r="A65" s="225" t="s">
        <v>6</v>
      </c>
      <c r="B65" s="250" t="s">
        <v>214</v>
      </c>
      <c r="C65" s="248"/>
      <c r="D65" s="86" t="s">
        <v>16</v>
      </c>
      <c r="E65" s="86">
        <v>4</v>
      </c>
      <c r="F65" s="294">
        <v>0</v>
      </c>
      <c r="G65" s="1">
        <f t="shared" si="2"/>
        <v>0</v>
      </c>
    </row>
    <row r="66" spans="1:7" ht="38.25">
      <c r="A66" s="225" t="s">
        <v>61</v>
      </c>
      <c r="B66" s="250" t="s">
        <v>215</v>
      </c>
      <c r="C66" s="248"/>
      <c r="D66" s="86" t="s">
        <v>16</v>
      </c>
      <c r="E66" s="86">
        <v>4</v>
      </c>
      <c r="F66" s="294">
        <v>0</v>
      </c>
      <c r="G66" s="1">
        <f t="shared" si="2"/>
        <v>0</v>
      </c>
    </row>
    <row r="67" spans="1:7" ht="51">
      <c r="A67" s="225" t="s">
        <v>7</v>
      </c>
      <c r="B67" s="243" t="s">
        <v>216</v>
      </c>
      <c r="C67" s="248"/>
      <c r="D67" s="86" t="s">
        <v>200</v>
      </c>
      <c r="E67" s="86">
        <v>506</v>
      </c>
      <c r="F67" s="294">
        <v>0</v>
      </c>
      <c r="G67" s="1">
        <f t="shared" si="2"/>
        <v>0</v>
      </c>
    </row>
    <row r="68" spans="1:7" ht="38.25">
      <c r="A68" s="225" t="s">
        <v>62</v>
      </c>
      <c r="B68" s="243" t="s">
        <v>217</v>
      </c>
      <c r="C68" s="248"/>
      <c r="D68" s="86" t="s">
        <v>200</v>
      </c>
      <c r="E68" s="86">
        <v>88</v>
      </c>
      <c r="F68" s="294">
        <v>0</v>
      </c>
      <c r="G68" s="1">
        <f t="shared" si="2"/>
        <v>0</v>
      </c>
    </row>
    <row r="69" spans="1:7" ht="38.25">
      <c r="A69" s="225" t="s">
        <v>63</v>
      </c>
      <c r="B69" s="247" t="s">
        <v>218</v>
      </c>
      <c r="C69" s="248"/>
      <c r="D69" s="86" t="s">
        <v>198</v>
      </c>
      <c r="E69" s="86">
        <v>22</v>
      </c>
      <c r="F69" s="294">
        <v>0</v>
      </c>
      <c r="G69" s="1">
        <f t="shared" si="2"/>
        <v>0</v>
      </c>
    </row>
    <row r="70" spans="1:7" ht="38.25">
      <c r="A70" s="225" t="s">
        <v>64</v>
      </c>
      <c r="B70" s="247" t="s">
        <v>219</v>
      </c>
      <c r="C70" s="248"/>
      <c r="D70" s="86" t="s">
        <v>198</v>
      </c>
      <c r="E70" s="86">
        <v>22</v>
      </c>
      <c r="F70" s="294">
        <v>0</v>
      </c>
      <c r="G70" s="1">
        <f t="shared" si="2"/>
        <v>0</v>
      </c>
    </row>
    <row r="71" spans="1:7" ht="51">
      <c r="A71" s="225" t="s">
        <v>65</v>
      </c>
      <c r="B71" s="247" t="s">
        <v>220</v>
      </c>
      <c r="C71" s="248"/>
      <c r="D71" s="86" t="s">
        <v>16</v>
      </c>
      <c r="E71" s="86">
        <v>5</v>
      </c>
      <c r="F71" s="294">
        <v>0</v>
      </c>
      <c r="G71" s="1">
        <f t="shared" si="2"/>
        <v>0</v>
      </c>
    </row>
    <row r="72" spans="1:7" ht="51.75" thickBot="1">
      <c r="A72" s="225" t="s">
        <v>66</v>
      </c>
      <c r="B72" s="247" t="s">
        <v>221</v>
      </c>
      <c r="C72" s="248"/>
      <c r="D72" s="86" t="s">
        <v>16</v>
      </c>
      <c r="E72" s="86">
        <v>1</v>
      </c>
      <c r="F72" s="294">
        <v>0</v>
      </c>
      <c r="G72" s="1">
        <f t="shared" si="2"/>
        <v>0</v>
      </c>
    </row>
    <row r="73" spans="1:7" ht="12.75">
      <c r="A73" s="134"/>
      <c r="B73" s="155" t="s">
        <v>204</v>
      </c>
      <c r="C73" s="245"/>
      <c r="D73" s="156" t="s">
        <v>205</v>
      </c>
      <c r="E73" s="246"/>
      <c r="F73" s="295"/>
      <c r="G73" s="137">
        <f>SUM(G59,G60,G61,G62,G63,G64,G65,G66,G67,G68,G69,G70,G71,G72)</f>
        <v>0</v>
      </c>
    </row>
    <row r="74" spans="1:7" ht="12.75">
      <c r="A74" s="77"/>
      <c r="B74" s="129"/>
      <c r="C74" s="124"/>
      <c r="D74" s="130"/>
      <c r="E74" s="108"/>
      <c r="F74" s="296"/>
      <c r="G74" s="76"/>
    </row>
    <row r="75" spans="1:7" ht="12.75">
      <c r="A75" s="2"/>
      <c r="B75" s="252" t="s">
        <v>224</v>
      </c>
      <c r="C75" s="3"/>
      <c r="D75" s="4"/>
      <c r="E75" s="5"/>
      <c r="F75" s="288"/>
      <c r="G75" s="6"/>
    </row>
    <row r="76" spans="1:7" ht="13.5" thickBot="1">
      <c r="A76" s="20" t="s">
        <v>0</v>
      </c>
      <c r="B76" s="253" t="s">
        <v>224</v>
      </c>
      <c r="C76" s="21"/>
      <c r="D76" s="22" t="s">
        <v>16</v>
      </c>
      <c r="E76" s="23">
        <v>1</v>
      </c>
      <c r="F76" s="297"/>
      <c r="G76" s="24">
        <f>E76*F76</f>
        <v>0</v>
      </c>
    </row>
    <row r="77" spans="2:7" ht="12.75">
      <c r="B77" s="155" t="s">
        <v>229</v>
      </c>
      <c r="D77" s="47" t="s">
        <v>205</v>
      </c>
      <c r="G77" s="254">
        <f>G76</f>
        <v>0</v>
      </c>
    </row>
  </sheetData>
  <sheetProtection password="D769" sheet="1" objects="1" scenarios="1" formatCells="0" formatColumns="0" formatRows="0" selectLockedCells="1"/>
  <mergeCells count="2">
    <mergeCell ref="B8:C8"/>
    <mergeCell ref="B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421875" style="39" customWidth="1"/>
    <col min="2" max="2" width="39.7109375" style="39" customWidth="1"/>
    <col min="3" max="3" width="6.57421875" style="39" bestFit="1" customWidth="1"/>
    <col min="4" max="4" width="11.421875" style="39" customWidth="1"/>
    <col min="5" max="5" width="9.00390625" style="298" customWidth="1"/>
    <col min="6" max="6" width="15.421875" style="39" customWidth="1"/>
    <col min="7" max="16384" width="9.140625" style="39" customWidth="1"/>
  </cols>
  <sheetData>
    <row r="1" spans="1:6" ht="14.25">
      <c r="A1" s="157" t="s">
        <v>230</v>
      </c>
      <c r="B1" s="158" t="s">
        <v>231</v>
      </c>
      <c r="C1" s="159"/>
      <c r="D1" s="160"/>
      <c r="E1" s="299"/>
      <c r="F1" s="161"/>
    </row>
    <row r="2" spans="1:6" ht="14.25">
      <c r="A2" s="160"/>
      <c r="B2" s="162"/>
      <c r="C2" s="159"/>
      <c r="D2" s="160"/>
      <c r="E2" s="299"/>
      <c r="F2" s="161"/>
    </row>
    <row r="3" spans="1:6" ht="14.25">
      <c r="A3" s="160"/>
      <c r="B3" s="162"/>
      <c r="C3" s="159"/>
      <c r="D3" s="160"/>
      <c r="E3" s="299"/>
      <c r="F3" s="161"/>
    </row>
    <row r="4" spans="1:6" ht="14.25">
      <c r="A4" s="163" t="s">
        <v>232</v>
      </c>
      <c r="B4" s="164" t="s">
        <v>233</v>
      </c>
      <c r="C4" s="159"/>
      <c r="D4" s="160"/>
      <c r="E4" s="299"/>
      <c r="F4" s="161"/>
    </row>
    <row r="5" spans="1:6" ht="14.25">
      <c r="A5" s="163"/>
      <c r="B5" s="164"/>
      <c r="C5" s="165"/>
      <c r="D5" s="163"/>
      <c r="E5" s="300"/>
      <c r="F5" s="166"/>
    </row>
    <row r="6" spans="1:6" ht="14.25">
      <c r="A6" s="163" t="s">
        <v>234</v>
      </c>
      <c r="B6" s="164" t="s">
        <v>235</v>
      </c>
      <c r="C6" s="165"/>
      <c r="D6" s="163"/>
      <c r="E6" s="300"/>
      <c r="F6" s="167"/>
    </row>
    <row r="7" spans="1:6" ht="14.25">
      <c r="A7" s="163"/>
      <c r="B7" s="164"/>
      <c r="C7" s="165" t="s">
        <v>23</v>
      </c>
      <c r="D7" s="163">
        <v>1</v>
      </c>
      <c r="E7" s="300"/>
      <c r="F7" s="167">
        <f>D7*E7</f>
        <v>0</v>
      </c>
    </row>
    <row r="8" spans="1:6" ht="14.25">
      <c r="A8" s="163"/>
      <c r="B8" s="164"/>
      <c r="C8" s="165"/>
      <c r="D8" s="163"/>
      <c r="E8" s="300"/>
      <c r="F8" s="166"/>
    </row>
    <row r="9" spans="1:6" ht="14.25">
      <c r="A9" s="163" t="s">
        <v>236</v>
      </c>
      <c r="B9" s="164" t="s">
        <v>237</v>
      </c>
      <c r="C9" s="165"/>
      <c r="D9" s="163"/>
      <c r="E9" s="300"/>
      <c r="F9" s="166"/>
    </row>
    <row r="10" spans="1:6" ht="14.25">
      <c r="A10" s="163"/>
      <c r="B10" s="164"/>
      <c r="C10" s="165" t="s">
        <v>23</v>
      </c>
      <c r="D10" s="163">
        <v>3</v>
      </c>
      <c r="E10" s="300"/>
      <c r="F10" s="167">
        <f>D10*E10</f>
        <v>0</v>
      </c>
    </row>
    <row r="11" spans="1:6" ht="14.25">
      <c r="A11" s="163"/>
      <c r="B11" s="164"/>
      <c r="C11" s="165"/>
      <c r="D11" s="163"/>
      <c r="E11" s="300"/>
      <c r="F11" s="166"/>
    </row>
    <row r="12" spans="1:6" ht="14.25">
      <c r="A12" s="163" t="s">
        <v>238</v>
      </c>
      <c r="B12" s="164" t="s">
        <v>239</v>
      </c>
      <c r="C12" s="165"/>
      <c r="D12" s="163"/>
      <c r="E12" s="300"/>
      <c r="F12" s="166"/>
    </row>
    <row r="13" spans="1:6" ht="14.25">
      <c r="A13" s="163"/>
      <c r="B13" s="164" t="s">
        <v>240</v>
      </c>
      <c r="C13" s="165"/>
      <c r="D13" s="163"/>
      <c r="E13" s="300"/>
      <c r="F13" s="166"/>
    </row>
    <row r="14" spans="1:6" ht="15" thickBot="1">
      <c r="A14" s="168"/>
      <c r="B14" s="169"/>
      <c r="C14" s="170" t="s">
        <v>23</v>
      </c>
      <c r="D14" s="168">
        <v>1</v>
      </c>
      <c r="E14" s="301"/>
      <c r="F14" s="171">
        <f>D14*E14</f>
        <v>0</v>
      </c>
    </row>
    <row r="15" spans="1:6" ht="14.25">
      <c r="A15" s="163"/>
      <c r="B15" s="172" t="s">
        <v>241</v>
      </c>
      <c r="C15" s="165"/>
      <c r="D15" s="163"/>
      <c r="E15" s="300"/>
      <c r="F15" s="166">
        <f>SUM(F7:F14)</f>
        <v>0</v>
      </c>
    </row>
    <row r="16" spans="1:6" ht="14.25">
      <c r="A16" s="163"/>
      <c r="B16" s="173"/>
      <c r="C16" s="165"/>
      <c r="D16" s="163"/>
      <c r="E16" s="300"/>
      <c r="F16" s="166"/>
    </row>
    <row r="17" spans="1:6" ht="34.5" customHeight="1">
      <c r="A17" s="163" t="s">
        <v>242</v>
      </c>
      <c r="B17" s="323" t="s">
        <v>243</v>
      </c>
      <c r="C17" s="322"/>
      <c r="D17" s="322"/>
      <c r="E17" s="284"/>
      <c r="F17" s="282"/>
    </row>
    <row r="18" spans="1:6" ht="42.75">
      <c r="A18" s="163" t="s">
        <v>244</v>
      </c>
      <c r="B18" s="174" t="s">
        <v>245</v>
      </c>
      <c r="C18" s="165"/>
      <c r="D18" s="163"/>
      <c r="E18" s="300"/>
      <c r="F18" s="166"/>
    </row>
    <row r="19" spans="1:6" ht="14.25">
      <c r="A19" s="163"/>
      <c r="B19" s="173"/>
      <c r="C19" s="165" t="s">
        <v>200</v>
      </c>
      <c r="D19" s="163">
        <v>30</v>
      </c>
      <c r="E19" s="300"/>
      <c r="F19" s="167">
        <f>D19*E19</f>
        <v>0</v>
      </c>
    </row>
    <row r="20" spans="1:6" ht="14.25">
      <c r="A20" s="163"/>
      <c r="B20" s="173"/>
      <c r="C20" s="165"/>
      <c r="D20" s="163"/>
      <c r="E20" s="300"/>
      <c r="F20" s="166"/>
    </row>
    <row r="21" spans="1:6" ht="44.25" customHeight="1">
      <c r="A21" s="163" t="s">
        <v>246</v>
      </c>
      <c r="B21" s="175" t="s">
        <v>247</v>
      </c>
      <c r="C21" s="165"/>
      <c r="D21" s="163"/>
      <c r="E21" s="300"/>
      <c r="F21" s="166"/>
    </row>
    <row r="22" spans="1:6" ht="14.25">
      <c r="A22" s="163"/>
      <c r="B22" s="173"/>
      <c r="C22" s="165" t="s">
        <v>248</v>
      </c>
      <c r="D22" s="163">
        <v>3.4</v>
      </c>
      <c r="E22" s="300"/>
      <c r="F22" s="167">
        <f>D22*E22</f>
        <v>0</v>
      </c>
    </row>
    <row r="23" spans="1:6" ht="45">
      <c r="A23" s="163" t="s">
        <v>249</v>
      </c>
      <c r="B23" s="175" t="s">
        <v>250</v>
      </c>
      <c r="C23" s="165"/>
      <c r="D23" s="163"/>
      <c r="E23" s="300"/>
      <c r="F23" s="166"/>
    </row>
    <row r="24" spans="1:6" ht="14.25">
      <c r="A24" s="163"/>
      <c r="B24" s="173"/>
      <c r="C24" s="165" t="s">
        <v>248</v>
      </c>
      <c r="D24" s="163">
        <v>1.5</v>
      </c>
      <c r="E24" s="300"/>
      <c r="F24" s="167">
        <f>D24*E24</f>
        <v>0</v>
      </c>
    </row>
    <row r="25" spans="1:6" ht="91.5" customHeight="1">
      <c r="A25" s="163" t="s">
        <v>251</v>
      </c>
      <c r="B25" s="175" t="s">
        <v>252</v>
      </c>
      <c r="C25" s="165"/>
      <c r="D25" s="163"/>
      <c r="E25" s="300"/>
      <c r="F25" s="166"/>
    </row>
    <row r="26" spans="1:6" ht="14.25">
      <c r="A26" s="163"/>
      <c r="B26" s="173"/>
      <c r="C26" s="165" t="s">
        <v>248</v>
      </c>
      <c r="D26" s="163">
        <v>1</v>
      </c>
      <c r="E26" s="300"/>
      <c r="F26" s="167">
        <f>D26*E26</f>
        <v>0</v>
      </c>
    </row>
    <row r="27" spans="1:6" ht="14.25">
      <c r="A27" s="163"/>
      <c r="B27" s="173"/>
      <c r="C27" s="165"/>
      <c r="D27" s="163"/>
      <c r="E27" s="300"/>
      <c r="F27" s="166"/>
    </row>
    <row r="28" spans="1:6" ht="45.75" customHeight="1">
      <c r="A28" s="163" t="s">
        <v>253</v>
      </c>
      <c r="B28" s="175" t="s">
        <v>254</v>
      </c>
      <c r="C28" s="165"/>
      <c r="D28" s="163"/>
      <c r="E28" s="300"/>
      <c r="F28" s="166"/>
    </row>
    <row r="29" spans="1:6" ht="15" thickBot="1">
      <c r="A29" s="168"/>
      <c r="B29" s="176" t="s">
        <v>255</v>
      </c>
      <c r="C29" s="170" t="s">
        <v>248</v>
      </c>
      <c r="D29" s="177">
        <f>2*1.1*7.8*0.07</f>
        <v>1.2012</v>
      </c>
      <c r="E29" s="301"/>
      <c r="F29" s="171">
        <f>D29*E29</f>
        <v>0</v>
      </c>
    </row>
    <row r="30" spans="1:6" ht="14.25">
      <c r="A30" s="163"/>
      <c r="B30" s="172" t="s">
        <v>256</v>
      </c>
      <c r="C30" s="165"/>
      <c r="D30" s="163"/>
      <c r="E30" s="300"/>
      <c r="F30" s="166">
        <f>F19+F22+F24+F26+F29</f>
        <v>0</v>
      </c>
    </row>
    <row r="31" spans="1:6" ht="15" thickBot="1">
      <c r="A31" s="178"/>
      <c r="B31" s="179"/>
      <c r="C31" s="180"/>
      <c r="D31" s="178"/>
      <c r="E31" s="302"/>
      <c r="F31" s="181"/>
    </row>
    <row r="32" spans="1:6" ht="15.75" thickBot="1" thickTop="1">
      <c r="A32" s="182" t="s">
        <v>230</v>
      </c>
      <c r="B32" s="183" t="s">
        <v>257</v>
      </c>
      <c r="C32" s="184"/>
      <c r="D32" s="182"/>
      <c r="E32" s="303"/>
      <c r="F32" s="186">
        <f>F15+F30</f>
        <v>0</v>
      </c>
    </row>
    <row r="33" spans="1:6" ht="15" thickTop="1">
      <c r="A33" s="163"/>
      <c r="B33" s="164"/>
      <c r="C33" s="165"/>
      <c r="D33" s="163"/>
      <c r="E33" s="300"/>
      <c r="F33" s="166"/>
    </row>
    <row r="34" spans="1:6" ht="14.25">
      <c r="A34" s="160" t="s">
        <v>258</v>
      </c>
      <c r="B34" s="162" t="s">
        <v>259</v>
      </c>
      <c r="C34" s="159"/>
      <c r="D34" s="160"/>
      <c r="E34" s="299"/>
      <c r="F34" s="161"/>
    </row>
    <row r="35" spans="1:6" ht="43.5" customHeight="1">
      <c r="A35" s="187"/>
      <c r="B35" s="323" t="s">
        <v>260</v>
      </c>
      <c r="C35" s="322"/>
      <c r="D35" s="322"/>
      <c r="E35" s="304"/>
      <c r="F35" s="19"/>
    </row>
    <row r="36" spans="1:6" ht="14.25">
      <c r="A36" s="187"/>
      <c r="B36" s="188"/>
      <c r="C36" s="189"/>
      <c r="D36" s="187"/>
      <c r="E36" s="305"/>
      <c r="F36" s="167"/>
    </row>
    <row r="37" spans="1:6" ht="15">
      <c r="A37" s="191" t="s">
        <v>261</v>
      </c>
      <c r="B37" s="191" t="s">
        <v>262</v>
      </c>
      <c r="C37" s="192"/>
      <c r="D37" s="191"/>
      <c r="E37" s="306"/>
      <c r="F37" s="194"/>
    </row>
    <row r="38" spans="1:6" ht="14.25">
      <c r="A38" s="191"/>
      <c r="B38" s="191" t="s">
        <v>263</v>
      </c>
      <c r="C38" s="192"/>
      <c r="D38" s="191"/>
      <c r="E38" s="306"/>
      <c r="F38" s="194"/>
    </row>
    <row r="39" spans="1:6" ht="14.25">
      <c r="A39" s="191"/>
      <c r="B39" s="191" t="s">
        <v>264</v>
      </c>
      <c r="C39" s="192"/>
      <c r="D39" s="195">
        <f>2*PI()*0.42*2.65</f>
        <v>6.993185246890879</v>
      </c>
      <c r="E39" s="306"/>
      <c r="F39" s="194"/>
    </row>
    <row r="40" spans="1:6" ht="14.25">
      <c r="A40" s="191"/>
      <c r="B40" s="191" t="s">
        <v>265</v>
      </c>
      <c r="C40" s="192"/>
      <c r="D40" s="195">
        <f>2*PI()*0.54*2.65</f>
        <v>8.991238174573988</v>
      </c>
      <c r="E40" s="306"/>
      <c r="F40" s="194"/>
    </row>
    <row r="41" spans="1:6" ht="14.25">
      <c r="A41" s="191"/>
      <c r="B41" s="191" t="s">
        <v>266</v>
      </c>
      <c r="C41" s="192"/>
      <c r="D41" s="196">
        <f>((2*3.14*0.54^2)-(2*3.14*0.42^2))*2</f>
        <v>1.4469120000000006</v>
      </c>
      <c r="E41" s="306"/>
      <c r="F41" s="194"/>
    </row>
    <row r="42" spans="1:6" ht="14.25">
      <c r="A42" s="191"/>
      <c r="B42" s="191"/>
      <c r="C42" s="192" t="s">
        <v>267</v>
      </c>
      <c r="D42" s="191">
        <f>SUM(D39:D41)</f>
        <v>17.43133542146487</v>
      </c>
      <c r="E42" s="306"/>
      <c r="F42" s="194"/>
    </row>
    <row r="43" spans="1:6" ht="14.25">
      <c r="A43" s="191"/>
      <c r="B43" s="195" t="s">
        <v>268</v>
      </c>
      <c r="C43" s="192">
        <v>1</v>
      </c>
      <c r="D43" s="191"/>
      <c r="E43" s="306"/>
      <c r="F43" s="194"/>
    </row>
    <row r="44" spans="1:6" ht="14.25">
      <c r="A44" s="191"/>
      <c r="B44" s="191"/>
      <c r="C44" s="192" t="s">
        <v>267</v>
      </c>
      <c r="D44" s="191">
        <f>D42*C43</f>
        <v>17.43133542146487</v>
      </c>
      <c r="E44" s="306"/>
      <c r="F44" s="167">
        <f>D44*E44</f>
        <v>0</v>
      </c>
    </row>
    <row r="45" spans="1:6" ht="14.25">
      <c r="A45" s="191"/>
      <c r="B45" s="197"/>
      <c r="C45" s="198"/>
      <c r="D45" s="193"/>
      <c r="E45" s="306"/>
      <c r="F45" s="194"/>
    </row>
    <row r="46" spans="1:6" ht="14.25">
      <c r="A46" s="191" t="s">
        <v>269</v>
      </c>
      <c r="B46" s="199" t="s">
        <v>270</v>
      </c>
      <c r="C46" s="192"/>
      <c r="D46" s="191"/>
      <c r="E46" s="306"/>
      <c r="F46" s="194"/>
    </row>
    <row r="47" spans="1:6" ht="14.25">
      <c r="A47" s="191"/>
      <c r="B47" s="199" t="s">
        <v>271</v>
      </c>
      <c r="C47" s="192"/>
      <c r="D47" s="195">
        <f>1.7*1.5</f>
        <v>2.55</v>
      </c>
      <c r="E47" s="306"/>
      <c r="F47" s="194"/>
    </row>
    <row r="48" spans="1:6" ht="14.25">
      <c r="A48" s="191"/>
      <c r="B48" s="199" t="s">
        <v>272</v>
      </c>
      <c r="C48" s="192"/>
      <c r="D48" s="195">
        <f>2*1.7*1</f>
        <v>3.4</v>
      </c>
      <c r="E48" s="306"/>
      <c r="F48" s="194"/>
    </row>
    <row r="49" spans="1:6" ht="14.25">
      <c r="A49" s="191"/>
      <c r="B49" s="199" t="s">
        <v>273</v>
      </c>
      <c r="C49" s="192"/>
      <c r="D49" s="195">
        <f>1.5*1</f>
        <v>1.5</v>
      </c>
      <c r="E49" s="306"/>
      <c r="F49" s="194"/>
    </row>
    <row r="50" spans="1:6" ht="14.25">
      <c r="A50" s="191"/>
      <c r="B50" s="199"/>
      <c r="C50" s="192"/>
      <c r="D50" s="195">
        <f>SUM(D47:D49)</f>
        <v>7.449999999999999</v>
      </c>
      <c r="E50" s="306"/>
      <c r="F50" s="194"/>
    </row>
    <row r="51" spans="1:6" ht="14.25">
      <c r="A51" s="191"/>
      <c r="B51" s="195" t="s">
        <v>23</v>
      </c>
      <c r="C51" s="192">
        <v>1</v>
      </c>
      <c r="D51" s="195"/>
      <c r="E51" s="306"/>
      <c r="F51" s="194"/>
    </row>
    <row r="52" spans="1:6" ht="14.25">
      <c r="A52" s="191"/>
      <c r="B52" s="197"/>
      <c r="C52" s="198" t="s">
        <v>267</v>
      </c>
      <c r="D52" s="191">
        <f>D50*C51</f>
        <v>7.449999999999999</v>
      </c>
      <c r="E52" s="305"/>
      <c r="F52" s="167">
        <f>D52*E52</f>
        <v>0</v>
      </c>
    </row>
    <row r="53" spans="1:6" ht="14.25">
      <c r="A53" s="191"/>
      <c r="B53" s="197"/>
      <c r="C53" s="198"/>
      <c r="D53" s="191"/>
      <c r="E53" s="305"/>
      <c r="F53" s="167"/>
    </row>
    <row r="54" spans="1:6" ht="14.25">
      <c r="A54" s="191" t="s">
        <v>274</v>
      </c>
      <c r="B54" s="199" t="s">
        <v>275</v>
      </c>
      <c r="C54" s="192"/>
      <c r="D54" s="191"/>
      <c r="E54" s="306"/>
      <c r="F54" s="167"/>
    </row>
    <row r="55" spans="1:6" ht="14.25">
      <c r="A55" s="191"/>
      <c r="B55" s="199" t="s">
        <v>276</v>
      </c>
      <c r="C55" s="192"/>
      <c r="D55" s="195">
        <f>2*0.9*1.02</f>
        <v>1.836</v>
      </c>
      <c r="E55" s="306"/>
      <c r="F55" s="167"/>
    </row>
    <row r="56" spans="1:6" ht="14.25">
      <c r="A56" s="191"/>
      <c r="B56" s="199" t="s">
        <v>277</v>
      </c>
      <c r="C56" s="192"/>
      <c r="D56" s="195">
        <f>1.5*1.02</f>
        <v>1.53</v>
      </c>
      <c r="E56" s="306"/>
      <c r="F56" s="167"/>
    </row>
    <row r="57" spans="1:6" ht="14.25">
      <c r="A57" s="191"/>
      <c r="B57" s="199"/>
      <c r="C57" s="192"/>
      <c r="D57" s="195">
        <f>SUM(D55:D56)</f>
        <v>3.366</v>
      </c>
      <c r="E57" s="306"/>
      <c r="F57" s="167"/>
    </row>
    <row r="58" spans="1:6" ht="14.25">
      <c r="A58" s="191"/>
      <c r="B58" s="195" t="s">
        <v>23</v>
      </c>
      <c r="C58" s="192">
        <v>1</v>
      </c>
      <c r="D58" s="195"/>
      <c r="E58" s="306"/>
      <c r="F58" s="167"/>
    </row>
    <row r="59" spans="1:6" ht="14.25">
      <c r="A59" s="191"/>
      <c r="B59" s="197"/>
      <c r="C59" s="198" t="s">
        <v>267</v>
      </c>
      <c r="D59" s="191">
        <f>D57*C58</f>
        <v>3.366</v>
      </c>
      <c r="E59" s="305"/>
      <c r="F59" s="167">
        <f>D59*E59</f>
        <v>0</v>
      </c>
    </row>
    <row r="60" spans="1:6" ht="14.25">
      <c r="A60" s="191"/>
      <c r="B60" s="197"/>
      <c r="C60" s="198"/>
      <c r="D60" s="191"/>
      <c r="E60" s="305"/>
      <c r="F60" s="167"/>
    </row>
    <row r="61" spans="1:6" ht="14.25">
      <c r="A61" s="187" t="s">
        <v>274</v>
      </c>
      <c r="B61" s="188" t="s">
        <v>278</v>
      </c>
      <c r="C61" s="189"/>
      <c r="D61" s="187"/>
      <c r="E61" s="305"/>
      <c r="F61" s="167"/>
    </row>
    <row r="62" spans="1:6" ht="14.25">
      <c r="A62" s="187"/>
      <c r="B62" s="188"/>
      <c r="C62" s="189"/>
      <c r="D62" s="187"/>
      <c r="E62" s="305"/>
      <c r="F62" s="167"/>
    </row>
    <row r="63" spans="1:6" ht="14.25">
      <c r="A63" s="187"/>
      <c r="B63" s="188" t="s">
        <v>279</v>
      </c>
      <c r="C63" s="189"/>
      <c r="D63" s="187">
        <f>2*3.27*0.4</f>
        <v>2.616</v>
      </c>
      <c r="E63" s="305"/>
      <c r="F63" s="167"/>
    </row>
    <row r="64" spans="1:6" ht="14.25">
      <c r="A64" s="187"/>
      <c r="B64" s="188" t="s">
        <v>280</v>
      </c>
      <c r="C64" s="189"/>
      <c r="D64" s="187">
        <f>2*4.02*1.025</f>
        <v>8.240999999999998</v>
      </c>
      <c r="E64" s="305"/>
      <c r="F64" s="167"/>
    </row>
    <row r="65" spans="1:6" ht="14.25">
      <c r="A65" s="187"/>
      <c r="B65" s="188" t="s">
        <v>281</v>
      </c>
      <c r="C65" s="189"/>
      <c r="D65" s="196">
        <f>2*3.27*1.025</f>
        <v>6.703499999999999</v>
      </c>
      <c r="E65" s="305"/>
      <c r="F65" s="167"/>
    </row>
    <row r="66" spans="1:6" ht="14.25">
      <c r="A66" s="187"/>
      <c r="B66" s="188"/>
      <c r="C66" s="189"/>
      <c r="D66" s="187">
        <f>SUM(D63:D65)</f>
        <v>17.560499999999998</v>
      </c>
      <c r="E66" s="305"/>
      <c r="F66" s="167"/>
    </row>
    <row r="67" spans="1:6" ht="14.25">
      <c r="A67" s="187"/>
      <c r="B67" s="200" t="s">
        <v>268</v>
      </c>
      <c r="C67" s="189">
        <v>1</v>
      </c>
      <c r="D67" s="187"/>
      <c r="E67" s="305"/>
      <c r="F67" s="167"/>
    </row>
    <row r="68" spans="1:6" ht="14.25">
      <c r="A68" s="187"/>
      <c r="B68" s="188"/>
      <c r="C68" s="201" t="s">
        <v>267</v>
      </c>
      <c r="D68" s="190">
        <f>C67*D66</f>
        <v>17.560499999999998</v>
      </c>
      <c r="E68" s="305"/>
      <c r="F68" s="167">
        <f>D68*E68</f>
        <v>0</v>
      </c>
    </row>
    <row r="69" spans="1:6" ht="14.25">
      <c r="A69" s="187"/>
      <c r="B69" s="187"/>
      <c r="C69" s="189"/>
      <c r="D69" s="191"/>
      <c r="E69" s="305"/>
      <c r="F69" s="167"/>
    </row>
    <row r="70" spans="1:6" ht="14.25">
      <c r="A70" s="191" t="s">
        <v>282</v>
      </c>
      <c r="B70" s="197" t="s">
        <v>283</v>
      </c>
      <c r="C70" s="192"/>
      <c r="D70" s="191"/>
      <c r="E70" s="306"/>
      <c r="F70" s="194"/>
    </row>
    <row r="71" spans="1:6" ht="14.25">
      <c r="A71" s="191"/>
      <c r="B71" s="197" t="s">
        <v>284</v>
      </c>
      <c r="C71" s="192"/>
      <c r="D71" s="191"/>
      <c r="E71" s="307"/>
      <c r="F71" s="194"/>
    </row>
    <row r="72" spans="1:6" ht="14.25">
      <c r="A72" s="191"/>
      <c r="B72" s="199" t="s">
        <v>285</v>
      </c>
      <c r="C72" s="192"/>
      <c r="D72" s="191">
        <f>2*0.9*3.27</f>
        <v>5.886</v>
      </c>
      <c r="E72" s="306"/>
      <c r="F72" s="194"/>
    </row>
    <row r="73" spans="1:6" ht="14.25">
      <c r="A73" s="191"/>
      <c r="B73" s="199" t="s">
        <v>286</v>
      </c>
      <c r="C73" s="192"/>
      <c r="D73" s="191">
        <f>2*4.02*0.33</f>
        <v>2.6532</v>
      </c>
      <c r="E73" s="306"/>
      <c r="F73" s="194"/>
    </row>
    <row r="74" spans="1:6" ht="14.25">
      <c r="A74" s="191"/>
      <c r="B74" s="199"/>
      <c r="C74" s="192"/>
      <c r="D74" s="191">
        <f>SUM(D72:D73)</f>
        <v>8.539200000000001</v>
      </c>
      <c r="E74" s="306"/>
      <c r="F74" s="194"/>
    </row>
    <row r="75" spans="1:6" ht="14.25">
      <c r="A75" s="191"/>
      <c r="B75" s="195" t="s">
        <v>23</v>
      </c>
      <c r="C75" s="192">
        <v>1</v>
      </c>
      <c r="D75" s="191"/>
      <c r="E75" s="306"/>
      <c r="F75" s="194"/>
    </row>
    <row r="76" spans="1:6" ht="14.25">
      <c r="A76" s="191"/>
      <c r="B76" s="202"/>
      <c r="C76" s="198" t="s">
        <v>267</v>
      </c>
      <c r="D76" s="193">
        <f>D74*C75</f>
        <v>8.539200000000001</v>
      </c>
      <c r="E76" s="305"/>
      <c r="F76" s="167">
        <f>D76*E76</f>
        <v>0</v>
      </c>
    </row>
    <row r="77" spans="1:6" ht="14.25">
      <c r="A77" s="191"/>
      <c r="B77" s="199"/>
      <c r="C77" s="192"/>
      <c r="D77" s="203"/>
      <c r="E77" s="306"/>
      <c r="F77" s="194"/>
    </row>
    <row r="78" spans="1:6" ht="14.25">
      <c r="A78" s="191" t="s">
        <v>282</v>
      </c>
      <c r="B78" s="197" t="s">
        <v>287</v>
      </c>
      <c r="C78" s="192"/>
      <c r="D78" s="191"/>
      <c r="E78" s="306"/>
      <c r="F78" s="194"/>
    </row>
    <row r="79" spans="1:6" ht="15">
      <c r="A79" s="197"/>
      <c r="B79" s="204" t="s">
        <v>288</v>
      </c>
      <c r="C79" s="205"/>
      <c r="D79" s="206"/>
      <c r="E79" s="306"/>
      <c r="F79" s="194"/>
    </row>
    <row r="80" spans="1:6" ht="15">
      <c r="A80" s="191"/>
      <c r="B80" s="197" t="s">
        <v>289</v>
      </c>
      <c r="C80" s="207"/>
      <c r="D80" s="191"/>
      <c r="E80" s="306"/>
      <c r="F80" s="194"/>
    </row>
    <row r="81" spans="1:6" ht="14.25">
      <c r="A81" s="191"/>
      <c r="B81" s="197"/>
      <c r="C81" s="198" t="s">
        <v>200</v>
      </c>
      <c r="D81" s="193">
        <f>3*8.04</f>
        <v>24.119999999999997</v>
      </c>
      <c r="E81" s="306">
        <v>0</v>
      </c>
      <c r="F81" s="167">
        <f>D81*E81</f>
        <v>0</v>
      </c>
    </row>
    <row r="82" spans="1:6" ht="14.25">
      <c r="A82" s="191"/>
      <c r="B82" s="197"/>
      <c r="C82" s="192"/>
      <c r="D82" s="191"/>
      <c r="E82" s="306"/>
      <c r="F82" s="194"/>
    </row>
    <row r="83" spans="1:6" ht="14.25">
      <c r="A83" s="191" t="s">
        <v>290</v>
      </c>
      <c r="B83" s="197" t="s">
        <v>291</v>
      </c>
      <c r="C83" s="192"/>
      <c r="D83" s="191"/>
      <c r="E83" s="306"/>
      <c r="F83" s="194"/>
    </row>
    <row r="84" spans="1:6" ht="14.25">
      <c r="A84" s="191"/>
      <c r="B84" s="197" t="s">
        <v>292</v>
      </c>
      <c r="C84" s="192"/>
      <c r="D84" s="191"/>
      <c r="E84" s="306"/>
      <c r="F84" s="194"/>
    </row>
    <row r="85" spans="1:6" ht="14.25">
      <c r="A85" s="191"/>
      <c r="B85" s="197" t="s">
        <v>293</v>
      </c>
      <c r="C85" s="192"/>
      <c r="D85" s="191"/>
      <c r="E85" s="306"/>
      <c r="F85" s="194"/>
    </row>
    <row r="86" spans="1:6" ht="14.25">
      <c r="A86" s="191"/>
      <c r="B86" s="197" t="s">
        <v>294</v>
      </c>
      <c r="C86" s="192"/>
      <c r="D86" s="191">
        <f>3*8.5</f>
        <v>25.5</v>
      </c>
      <c r="E86" s="306"/>
      <c r="F86" s="194"/>
    </row>
    <row r="87" spans="1:6" ht="14.25">
      <c r="A87" s="191"/>
      <c r="B87" s="197"/>
      <c r="C87" s="198" t="s">
        <v>267</v>
      </c>
      <c r="D87" s="193">
        <v>25.5</v>
      </c>
      <c r="E87" s="305">
        <v>0</v>
      </c>
      <c r="F87" s="167">
        <f>D87*E87</f>
        <v>0</v>
      </c>
    </row>
    <row r="88" spans="1:6" ht="14.25">
      <c r="A88" s="191"/>
      <c r="B88" s="197"/>
      <c r="C88" s="192"/>
      <c r="D88" s="191"/>
      <c r="E88" s="306"/>
      <c r="F88" s="194"/>
    </row>
    <row r="89" spans="1:6" ht="15">
      <c r="A89" s="191" t="s">
        <v>295</v>
      </c>
      <c r="B89" s="197" t="s">
        <v>296</v>
      </c>
      <c r="C89" s="192"/>
      <c r="D89" s="191"/>
      <c r="E89" s="306"/>
      <c r="F89" s="194"/>
    </row>
    <row r="90" spans="1:6" ht="14.25">
      <c r="A90" s="191"/>
      <c r="B90" s="197" t="s">
        <v>297</v>
      </c>
      <c r="C90" s="192"/>
      <c r="D90" s="191"/>
      <c r="E90" s="306"/>
      <c r="F90" s="194"/>
    </row>
    <row r="91" spans="1:6" ht="14.25">
      <c r="A91" s="191"/>
      <c r="B91" s="197" t="s">
        <v>298</v>
      </c>
      <c r="C91" s="192"/>
      <c r="D91" s="191">
        <f>0.813*0.813*3.14/4</f>
        <v>0.5188606649999999</v>
      </c>
      <c r="E91" s="306"/>
      <c r="F91" s="194"/>
    </row>
    <row r="92" spans="1:6" ht="14.25">
      <c r="A92" s="191"/>
      <c r="B92" s="197"/>
      <c r="C92" s="192"/>
      <c r="D92" s="191"/>
      <c r="E92" s="306"/>
      <c r="F92" s="194"/>
    </row>
    <row r="93" spans="1:6" ht="15" thickBot="1">
      <c r="A93" s="191"/>
      <c r="B93" s="197"/>
      <c r="C93" s="198" t="s">
        <v>267</v>
      </c>
      <c r="D93" s="193">
        <v>0.52</v>
      </c>
      <c r="E93" s="305"/>
      <c r="F93" s="167">
        <f>D93*E93</f>
        <v>0</v>
      </c>
    </row>
    <row r="94" spans="1:6" ht="15.75" thickBot="1" thickTop="1">
      <c r="A94" s="182" t="s">
        <v>258</v>
      </c>
      <c r="B94" s="182" t="s">
        <v>299</v>
      </c>
      <c r="C94" s="184"/>
      <c r="D94" s="182"/>
      <c r="E94" s="303"/>
      <c r="F94" s="186">
        <f>SUM(F45:F93)</f>
        <v>0</v>
      </c>
    </row>
    <row r="95" spans="1:6" ht="15" thickTop="1">
      <c r="A95" s="191"/>
      <c r="B95" s="197"/>
      <c r="C95" s="192"/>
      <c r="D95" s="191"/>
      <c r="E95" s="306"/>
      <c r="F95" s="194"/>
    </row>
    <row r="96" spans="1:6" ht="14.25">
      <c r="A96" s="208" t="s">
        <v>300</v>
      </c>
      <c r="B96" s="209" t="s">
        <v>301</v>
      </c>
      <c r="C96" s="192"/>
      <c r="D96" s="191"/>
      <c r="E96" s="306"/>
      <c r="F96" s="194"/>
    </row>
    <row r="97" spans="1:6" ht="14.25">
      <c r="A97" s="191" t="s">
        <v>302</v>
      </c>
      <c r="B97" s="197" t="s">
        <v>303</v>
      </c>
      <c r="C97" s="192"/>
      <c r="D97" s="191"/>
      <c r="E97" s="306"/>
      <c r="F97" s="194"/>
    </row>
    <row r="98" spans="1:6" ht="14.25">
      <c r="A98" s="191"/>
      <c r="B98" s="197" t="s">
        <v>304</v>
      </c>
      <c r="C98" s="192"/>
      <c r="D98" s="191"/>
      <c r="E98" s="306"/>
      <c r="F98" s="194"/>
    </row>
    <row r="99" spans="1:6" ht="14.25">
      <c r="A99" s="191"/>
      <c r="B99" s="197" t="s">
        <v>305</v>
      </c>
      <c r="C99" s="192"/>
      <c r="D99" s="191"/>
      <c r="E99" s="306"/>
      <c r="F99" s="194"/>
    </row>
    <row r="100" spans="1:6" ht="14.25">
      <c r="A100" s="191"/>
      <c r="B100" s="197" t="s">
        <v>306</v>
      </c>
      <c r="C100" s="192"/>
      <c r="D100" s="191"/>
      <c r="E100" s="306"/>
      <c r="F100" s="194"/>
    </row>
    <row r="101" spans="1:6" ht="14.25">
      <c r="A101" s="191"/>
      <c r="B101" s="197" t="s">
        <v>307</v>
      </c>
      <c r="C101" s="192"/>
      <c r="D101" s="191"/>
      <c r="E101" s="306"/>
      <c r="F101" s="194"/>
    </row>
    <row r="102" spans="1:6" ht="14.25">
      <c r="A102" s="191"/>
      <c r="B102" s="197" t="s">
        <v>308</v>
      </c>
      <c r="C102" s="192"/>
      <c r="D102" s="196">
        <f>3.14*(0.54^2-0.42^2)*2.65</f>
        <v>0.9585792000000004</v>
      </c>
      <c r="E102" s="306"/>
      <c r="F102" s="194"/>
    </row>
    <row r="103" spans="1:6" ht="14.25">
      <c r="A103" s="191"/>
      <c r="B103" s="197"/>
      <c r="C103" s="193"/>
      <c r="D103" s="191">
        <f>SUM(D102:D102)</f>
        <v>0.9585792000000004</v>
      </c>
      <c r="E103" s="306"/>
      <c r="F103" s="210"/>
    </row>
    <row r="104" spans="1:6" ht="14.25">
      <c r="A104" s="191"/>
      <c r="B104" s="195" t="s">
        <v>268</v>
      </c>
      <c r="C104" s="192">
        <v>1</v>
      </c>
      <c r="D104" s="191"/>
      <c r="E104" s="306"/>
      <c r="F104" s="194"/>
    </row>
    <row r="105" spans="1:6" ht="14.25">
      <c r="A105" s="191"/>
      <c r="B105" s="191"/>
      <c r="C105" s="192" t="s">
        <v>248</v>
      </c>
      <c r="D105" s="191">
        <v>1</v>
      </c>
      <c r="E105" s="305"/>
      <c r="F105" s="167">
        <f>D105*E105</f>
        <v>0</v>
      </c>
    </row>
    <row r="106" spans="1:6" ht="14.25">
      <c r="A106" s="191"/>
      <c r="B106" s="191"/>
      <c r="C106" s="192"/>
      <c r="D106" s="191"/>
      <c r="E106" s="305"/>
      <c r="F106" s="167"/>
    </row>
    <row r="107" spans="1:6" ht="14.25">
      <c r="A107" s="191" t="s">
        <v>309</v>
      </c>
      <c r="B107" s="197" t="s">
        <v>310</v>
      </c>
      <c r="C107" s="192"/>
      <c r="D107" s="191"/>
      <c r="E107" s="306"/>
      <c r="F107" s="167"/>
    </row>
    <row r="108" spans="1:6" ht="14.25">
      <c r="A108" s="191"/>
      <c r="B108" s="197" t="s">
        <v>311</v>
      </c>
      <c r="C108" s="192"/>
      <c r="D108" s="191"/>
      <c r="E108" s="306"/>
      <c r="F108" s="167"/>
    </row>
    <row r="109" spans="1:6" ht="14.25">
      <c r="A109" s="191"/>
      <c r="B109" s="197" t="s">
        <v>312</v>
      </c>
      <c r="C109" s="192"/>
      <c r="D109" s="191">
        <f>PI()*0.41^2*0.3</f>
        <v>0.15843051752053322</v>
      </c>
      <c r="E109" s="306"/>
      <c r="F109" s="167"/>
    </row>
    <row r="110" spans="1:6" ht="14.25">
      <c r="A110" s="191"/>
      <c r="B110" s="197"/>
      <c r="C110" s="198" t="s">
        <v>248</v>
      </c>
      <c r="D110" s="193">
        <v>0.16</v>
      </c>
      <c r="E110" s="305"/>
      <c r="F110" s="167">
        <f>D110*E110</f>
        <v>0</v>
      </c>
    </row>
    <row r="111" spans="1:6" ht="14.25">
      <c r="A111" s="191"/>
      <c r="B111" s="191"/>
      <c r="C111" s="192"/>
      <c r="D111" s="191"/>
      <c r="E111" s="305"/>
      <c r="F111" s="167"/>
    </row>
    <row r="112" spans="1:6" ht="14.25">
      <c r="A112" s="191" t="s">
        <v>313</v>
      </c>
      <c r="B112" s="197" t="s">
        <v>314</v>
      </c>
      <c r="C112" s="192"/>
      <c r="D112" s="191"/>
      <c r="E112" s="306"/>
      <c r="F112" s="167"/>
    </row>
    <row r="113" spans="1:6" ht="14.25">
      <c r="A113" s="191"/>
      <c r="B113" s="197" t="s">
        <v>315</v>
      </c>
      <c r="C113" s="192"/>
      <c r="D113" s="191">
        <f>PI()*0.41^2*3.05</f>
        <v>1.6107102614587545</v>
      </c>
      <c r="E113" s="306"/>
      <c r="F113" s="167"/>
    </row>
    <row r="114" spans="1:6" ht="14.25">
      <c r="A114" s="191"/>
      <c r="B114" s="197"/>
      <c r="C114" s="198" t="s">
        <v>248</v>
      </c>
      <c r="D114" s="193">
        <v>1.7</v>
      </c>
      <c r="E114" s="305"/>
      <c r="F114" s="167">
        <f>D114*E114</f>
        <v>0</v>
      </c>
    </row>
    <row r="115" spans="1:6" ht="14.25">
      <c r="A115" s="191"/>
      <c r="B115" s="197"/>
      <c r="C115" s="198"/>
      <c r="D115" s="193"/>
      <c r="E115" s="305"/>
      <c r="F115" s="167"/>
    </row>
    <row r="116" spans="1:6" ht="14.25">
      <c r="A116" s="191" t="s">
        <v>316</v>
      </c>
      <c r="B116" s="197" t="s">
        <v>317</v>
      </c>
      <c r="C116" s="192"/>
      <c r="D116" s="191"/>
      <c r="E116" s="306"/>
      <c r="F116" s="194"/>
    </row>
    <row r="117" spans="1:6" ht="14.25">
      <c r="A117" s="191"/>
      <c r="B117" s="197" t="s">
        <v>318</v>
      </c>
      <c r="C117" s="192"/>
      <c r="D117" s="191"/>
      <c r="E117" s="306"/>
      <c r="F117" s="194"/>
    </row>
    <row r="118" spans="1:6" ht="14.25">
      <c r="A118" s="191"/>
      <c r="B118" s="197" t="s">
        <v>319</v>
      </c>
      <c r="C118" s="192"/>
      <c r="D118" s="191">
        <f>1.7*1*1.5</f>
        <v>2.55</v>
      </c>
      <c r="E118" s="306"/>
      <c r="F118" s="194"/>
    </row>
    <row r="119" spans="1:6" ht="14.25">
      <c r="A119" s="191"/>
      <c r="B119" s="197" t="s">
        <v>320</v>
      </c>
      <c r="C119" s="192"/>
      <c r="D119" s="191">
        <f>0.9*1.02*1.5</f>
        <v>1.377</v>
      </c>
      <c r="E119" s="306"/>
      <c r="F119" s="194"/>
    </row>
    <row r="120" spans="1:6" ht="14.25">
      <c r="A120" s="191"/>
      <c r="B120" s="197"/>
      <c r="C120" s="192"/>
      <c r="D120" s="191">
        <f>SUM(D118:D119)</f>
        <v>3.9269999999999996</v>
      </c>
      <c r="E120" s="306"/>
      <c r="F120" s="194"/>
    </row>
    <row r="121" spans="1:6" ht="14.25">
      <c r="A121" s="191"/>
      <c r="B121" s="195" t="s">
        <v>268</v>
      </c>
      <c r="C121" s="192">
        <v>1</v>
      </c>
      <c r="D121" s="191"/>
      <c r="E121" s="306"/>
      <c r="F121" s="194"/>
    </row>
    <row r="122" spans="1:6" ht="14.25">
      <c r="A122" s="191"/>
      <c r="B122" s="191"/>
      <c r="C122" s="192" t="s">
        <v>248</v>
      </c>
      <c r="D122" s="191">
        <f>ROUNDUP((D118+D119)*C121,0)</f>
        <v>4</v>
      </c>
      <c r="E122" s="305"/>
      <c r="F122" s="167">
        <f>D122*E122</f>
        <v>0</v>
      </c>
    </row>
    <row r="123" spans="1:6" ht="14.25">
      <c r="A123" s="191"/>
      <c r="B123" s="197"/>
      <c r="C123" s="192"/>
      <c r="D123" s="191"/>
      <c r="E123" s="306"/>
      <c r="F123" s="194"/>
    </row>
    <row r="124" spans="1:6" ht="57">
      <c r="A124" s="191" t="s">
        <v>321</v>
      </c>
      <c r="B124" s="211" t="s">
        <v>380</v>
      </c>
      <c r="C124" s="192"/>
      <c r="D124" s="191"/>
      <c r="E124" s="306"/>
      <c r="F124" s="194"/>
    </row>
    <row r="125" spans="1:6" ht="14.25">
      <c r="A125" s="191"/>
      <c r="B125" s="197" t="s">
        <v>322</v>
      </c>
      <c r="C125" s="192"/>
      <c r="D125" s="191">
        <f>2*4.02*0.4*1.03</f>
        <v>3.31248</v>
      </c>
      <c r="E125" s="306"/>
      <c r="F125" s="194"/>
    </row>
    <row r="126" spans="1:6" ht="14.25">
      <c r="A126" s="191"/>
      <c r="B126" s="197"/>
      <c r="C126" s="192"/>
      <c r="D126" s="191">
        <f>SUM(D125:D125)</f>
        <v>3.31248</v>
      </c>
      <c r="E126" s="306"/>
      <c r="F126" s="194"/>
    </row>
    <row r="127" spans="1:6" ht="14.25">
      <c r="A127" s="191"/>
      <c r="B127" s="197"/>
      <c r="C127" s="198" t="s">
        <v>248</v>
      </c>
      <c r="D127" s="193">
        <f>4</f>
        <v>4</v>
      </c>
      <c r="E127" s="305"/>
      <c r="F127" s="167">
        <f>D127*E127</f>
        <v>0</v>
      </c>
    </row>
    <row r="128" spans="1:6" ht="14.25">
      <c r="A128" s="191"/>
      <c r="B128" s="197"/>
      <c r="C128" s="192"/>
      <c r="D128" s="191"/>
      <c r="E128" s="306"/>
      <c r="F128" s="194"/>
    </row>
    <row r="129" spans="1:6" ht="57">
      <c r="A129" s="191" t="s">
        <v>323</v>
      </c>
      <c r="B129" s="211" t="s">
        <v>381</v>
      </c>
      <c r="C129" s="192"/>
      <c r="D129" s="191"/>
      <c r="E129" s="306"/>
      <c r="F129" s="194"/>
    </row>
    <row r="130" spans="1:6" ht="14.25">
      <c r="A130" s="191"/>
      <c r="B130" s="197" t="s">
        <v>324</v>
      </c>
      <c r="C130" s="192"/>
      <c r="D130" s="187">
        <f>10.5*0.33</f>
        <v>3.4650000000000003</v>
      </c>
      <c r="E130" s="306"/>
      <c r="F130" s="194"/>
    </row>
    <row r="131" spans="1:6" ht="14.25">
      <c r="A131" s="191"/>
      <c r="B131" s="197"/>
      <c r="C131" s="192"/>
      <c r="D131" s="191">
        <f>SUM(D130:D130)</f>
        <v>3.4650000000000003</v>
      </c>
      <c r="E131" s="306"/>
      <c r="F131" s="194"/>
    </row>
    <row r="132" spans="1:6" ht="14.25">
      <c r="A132" s="191"/>
      <c r="B132" s="197"/>
      <c r="C132" s="198" t="s">
        <v>248</v>
      </c>
      <c r="D132" s="212">
        <v>3.5</v>
      </c>
      <c r="E132" s="305"/>
      <c r="F132" s="167">
        <f>D132*E132</f>
        <v>0</v>
      </c>
    </row>
    <row r="133" spans="1:6" ht="14.25">
      <c r="A133" s="191"/>
      <c r="B133" s="197"/>
      <c r="C133" s="192"/>
      <c r="D133" s="191"/>
      <c r="E133" s="306"/>
      <c r="F133" s="194"/>
    </row>
    <row r="134" spans="1:6" ht="14.25">
      <c r="A134" s="191" t="s">
        <v>325</v>
      </c>
      <c r="B134" s="197" t="s">
        <v>326</v>
      </c>
      <c r="C134" s="192"/>
      <c r="D134" s="191"/>
      <c r="E134" s="306"/>
      <c r="F134" s="194"/>
    </row>
    <row r="135" spans="1:6" ht="14.25">
      <c r="A135" s="191"/>
      <c r="B135" s="197" t="s">
        <v>327</v>
      </c>
      <c r="C135" s="192"/>
      <c r="D135" s="191"/>
      <c r="E135" s="306"/>
      <c r="F135" s="194"/>
    </row>
    <row r="136" spans="1:6" ht="14.25">
      <c r="A136" s="191"/>
      <c r="B136" s="202"/>
      <c r="C136" s="201" t="s">
        <v>153</v>
      </c>
      <c r="D136" s="213">
        <v>2300</v>
      </c>
      <c r="E136" s="305"/>
      <c r="F136" s="167">
        <f>D136*E136</f>
        <v>0</v>
      </c>
    </row>
    <row r="137" spans="1:6" ht="14.25">
      <c r="A137" s="191"/>
      <c r="B137" s="202"/>
      <c r="C137" s="201"/>
      <c r="D137" s="213"/>
      <c r="E137" s="305"/>
      <c r="F137" s="167"/>
    </row>
    <row r="138" spans="1:6" ht="186" customHeight="1">
      <c r="A138" s="214" t="s">
        <v>328</v>
      </c>
      <c r="B138" s="215" t="s">
        <v>329</v>
      </c>
      <c r="C138" s="201"/>
      <c r="D138" s="213"/>
      <c r="E138" s="305"/>
      <c r="F138" s="167"/>
    </row>
    <row r="139" spans="1:6" ht="15">
      <c r="A139" s="191"/>
      <c r="B139" s="215" t="s">
        <v>330</v>
      </c>
      <c r="C139" s="197"/>
      <c r="D139" s="213">
        <f>PI()*0.79^2/4*27</f>
        <v>13.234508831961383</v>
      </c>
      <c r="E139" s="305"/>
      <c r="F139" s="167"/>
    </row>
    <row r="140" spans="1:6" ht="14.25">
      <c r="A140" s="191"/>
      <c r="B140" s="195" t="s">
        <v>268</v>
      </c>
      <c r="C140" s="192">
        <v>2</v>
      </c>
      <c r="D140" s="213"/>
      <c r="E140" s="305"/>
      <c r="F140" s="167"/>
    </row>
    <row r="141" spans="1:6" ht="15">
      <c r="A141" s="191"/>
      <c r="B141" s="215"/>
      <c r="C141" s="201" t="s">
        <v>248</v>
      </c>
      <c r="D141" s="213">
        <f>ROUNDUP(D139*C140,0)</f>
        <v>27</v>
      </c>
      <c r="E141" s="305"/>
      <c r="F141" s="167">
        <f>D141*E141</f>
        <v>0</v>
      </c>
    </row>
    <row r="142" spans="1:6" ht="14.25">
      <c r="A142" s="191"/>
      <c r="B142" s="197"/>
      <c r="C142" s="201"/>
      <c r="D142" s="213"/>
      <c r="E142" s="305"/>
      <c r="F142" s="167"/>
    </row>
    <row r="143" spans="1:6" ht="43.5" customHeight="1">
      <c r="A143" s="197" t="s">
        <v>331</v>
      </c>
      <c r="B143" s="211" t="s">
        <v>332</v>
      </c>
      <c r="C143" s="192"/>
      <c r="D143" s="191"/>
      <c r="E143" s="306"/>
      <c r="F143" s="194"/>
    </row>
    <row r="144" spans="1:6" ht="14.25">
      <c r="A144" s="191"/>
      <c r="B144" s="197" t="s">
        <v>333</v>
      </c>
      <c r="C144" s="198" t="s">
        <v>200</v>
      </c>
      <c r="D144" s="193">
        <v>16</v>
      </c>
      <c r="E144" s="306"/>
      <c r="F144" s="167">
        <f>D144*E144</f>
        <v>0</v>
      </c>
    </row>
    <row r="145" spans="1:6" ht="14.25">
      <c r="A145" s="191"/>
      <c r="B145" s="197" t="s">
        <v>334</v>
      </c>
      <c r="C145" s="198" t="s">
        <v>200</v>
      </c>
      <c r="D145" s="193">
        <v>9.6</v>
      </c>
      <c r="E145" s="306"/>
      <c r="F145" s="167">
        <f>D145*E145</f>
        <v>0</v>
      </c>
    </row>
    <row r="146" spans="1:6" ht="14.25">
      <c r="A146" s="216"/>
      <c r="B146" s="217"/>
      <c r="C146" s="218"/>
      <c r="D146" s="219"/>
      <c r="E146" s="308"/>
      <c r="F146" s="220"/>
    </row>
    <row r="147" spans="1:6" ht="45" customHeight="1">
      <c r="A147" s="197" t="s">
        <v>335</v>
      </c>
      <c r="B147" s="211" t="s">
        <v>336</v>
      </c>
      <c r="C147" s="192"/>
      <c r="D147" s="191"/>
      <c r="E147" s="306"/>
      <c r="F147" s="194"/>
    </row>
    <row r="148" spans="1:6" ht="15" thickBot="1">
      <c r="A148" s="191"/>
      <c r="B148" s="197"/>
      <c r="C148" s="198" t="s">
        <v>200</v>
      </c>
      <c r="D148" s="193">
        <v>26</v>
      </c>
      <c r="E148" s="306"/>
      <c r="F148" s="167">
        <f>D148*E148</f>
        <v>0</v>
      </c>
    </row>
    <row r="149" spans="1:6" ht="15.75" thickBot="1" thickTop="1">
      <c r="A149" s="182" t="s">
        <v>300</v>
      </c>
      <c r="B149" s="182" t="s">
        <v>337</v>
      </c>
      <c r="C149" s="182"/>
      <c r="D149" s="182"/>
      <c r="E149" s="309"/>
      <c r="F149" s="185">
        <f>SUM(F105:F148)</f>
        <v>0</v>
      </c>
    </row>
    <row r="150" spans="1:6" ht="15" thickTop="1">
      <c r="A150" s="191"/>
      <c r="B150" s="197"/>
      <c r="C150" s="192"/>
      <c r="D150" s="191"/>
      <c r="E150" s="306"/>
      <c r="F150" s="194"/>
    </row>
    <row r="151" spans="1:6" ht="14.25">
      <c r="A151" s="221" t="s">
        <v>338</v>
      </c>
      <c r="B151" s="222" t="s">
        <v>339</v>
      </c>
      <c r="C151" s="192"/>
      <c r="D151" s="199"/>
      <c r="E151" s="306"/>
      <c r="F151" s="194"/>
    </row>
    <row r="152" spans="1:6" ht="14.25">
      <c r="A152" s="191" t="s">
        <v>340</v>
      </c>
      <c r="B152" s="197" t="s">
        <v>341</v>
      </c>
      <c r="C152" s="192"/>
      <c r="D152" s="199"/>
      <c r="E152" s="306"/>
      <c r="F152" s="194"/>
    </row>
    <row r="153" spans="1:6" ht="15">
      <c r="A153" s="191"/>
      <c r="B153" s="197" t="s">
        <v>342</v>
      </c>
      <c r="C153" s="192"/>
      <c r="D153" s="199"/>
      <c r="E153" s="306"/>
      <c r="F153" s="194"/>
    </row>
    <row r="154" spans="1:6" ht="14.25">
      <c r="A154" s="191"/>
      <c r="B154" s="197" t="s">
        <v>343</v>
      </c>
      <c r="C154" s="192"/>
      <c r="D154" s="199"/>
      <c r="E154" s="306"/>
      <c r="F154" s="194"/>
    </row>
    <row r="155" spans="1:6" ht="14.25">
      <c r="A155" s="191"/>
      <c r="B155" s="197" t="s">
        <v>344</v>
      </c>
      <c r="C155" s="192"/>
      <c r="D155" s="199"/>
      <c r="E155" s="306"/>
      <c r="F155" s="194"/>
    </row>
    <row r="156" spans="1:6" ht="14.25">
      <c r="A156" s="191"/>
      <c r="B156" s="197" t="s">
        <v>345</v>
      </c>
      <c r="C156" s="192"/>
      <c r="D156" s="191"/>
      <c r="E156" s="306"/>
      <c r="F156" s="194"/>
    </row>
    <row r="157" spans="1:6" ht="14.25">
      <c r="A157" s="191"/>
      <c r="B157" s="197" t="s">
        <v>346</v>
      </c>
      <c r="C157" s="192"/>
      <c r="D157" s="191"/>
      <c r="E157" s="306"/>
      <c r="F157" s="194"/>
    </row>
    <row r="158" spans="1:6" ht="14.25">
      <c r="A158" s="191"/>
      <c r="B158" s="197" t="s">
        <v>347</v>
      </c>
      <c r="C158" s="192"/>
      <c r="D158" s="191"/>
      <c r="E158" s="306"/>
      <c r="F158" s="194"/>
    </row>
    <row r="159" spans="1:6" ht="14.25">
      <c r="A159" s="191"/>
      <c r="B159" s="197" t="s">
        <v>348</v>
      </c>
      <c r="C159" s="192"/>
      <c r="D159" s="191"/>
      <c r="E159" s="306"/>
      <c r="F159" s="194"/>
    </row>
    <row r="160" spans="1:6" ht="14.25">
      <c r="A160" s="197"/>
      <c r="B160" s="197"/>
      <c r="C160" s="191" t="s">
        <v>349</v>
      </c>
      <c r="D160" s="193">
        <v>33</v>
      </c>
      <c r="E160" s="308"/>
      <c r="F160" s="167">
        <f>D160*E160</f>
        <v>0</v>
      </c>
    </row>
    <row r="161" spans="1:6" ht="14.25">
      <c r="A161" s="191"/>
      <c r="B161" s="193"/>
      <c r="C161" s="191"/>
      <c r="D161" s="193"/>
      <c r="E161" s="310"/>
      <c r="F161" s="223"/>
    </row>
    <row r="162" spans="1:6" ht="14.25">
      <c r="A162" s="191" t="s">
        <v>350</v>
      </c>
      <c r="B162" s="197" t="s">
        <v>351</v>
      </c>
      <c r="C162" s="192"/>
      <c r="D162" s="191"/>
      <c r="E162" s="306"/>
      <c r="F162" s="194"/>
    </row>
    <row r="163" spans="1:6" ht="14.25">
      <c r="A163" s="191"/>
      <c r="B163" s="197" t="s">
        <v>352</v>
      </c>
      <c r="C163" s="192"/>
      <c r="D163" s="191"/>
      <c r="E163" s="306"/>
      <c r="F163" s="194"/>
    </row>
    <row r="164" spans="1:6" ht="14.25">
      <c r="A164" s="191"/>
      <c r="B164" s="197" t="s">
        <v>353</v>
      </c>
      <c r="C164" s="192"/>
      <c r="D164" s="191"/>
      <c r="E164" s="306"/>
      <c r="F164" s="194"/>
    </row>
    <row r="165" spans="1:6" ht="14.25">
      <c r="A165" s="191"/>
      <c r="B165" s="197" t="s">
        <v>354</v>
      </c>
      <c r="C165" s="192"/>
      <c r="D165" s="191"/>
      <c r="E165" s="306"/>
      <c r="F165" s="194"/>
    </row>
    <row r="166" spans="1:6" ht="14.25">
      <c r="A166" s="191"/>
      <c r="B166" s="197"/>
      <c r="C166" s="198" t="s">
        <v>349</v>
      </c>
      <c r="D166" s="212">
        <v>30</v>
      </c>
      <c r="E166" s="306"/>
      <c r="F166" s="167">
        <f>D166*E166</f>
        <v>0</v>
      </c>
    </row>
    <row r="167" spans="1:6" ht="14.25">
      <c r="A167" s="191"/>
      <c r="B167" s="197"/>
      <c r="C167" s="198"/>
      <c r="D167" s="212"/>
      <c r="E167" s="306"/>
      <c r="F167" s="167"/>
    </row>
    <row r="168" spans="1:6" ht="14.25">
      <c r="A168" s="191" t="s">
        <v>355</v>
      </c>
      <c r="B168" s="197" t="s">
        <v>356</v>
      </c>
      <c r="C168" s="192"/>
      <c r="D168" s="191"/>
      <c r="E168" s="306"/>
      <c r="F168" s="167"/>
    </row>
    <row r="169" spans="1:6" ht="14.25">
      <c r="A169" s="191"/>
      <c r="B169" s="197" t="s">
        <v>352</v>
      </c>
      <c r="C169" s="192"/>
      <c r="D169" s="191"/>
      <c r="E169" s="306"/>
      <c r="F169" s="167"/>
    </row>
    <row r="170" spans="1:6" ht="14.25">
      <c r="A170" s="191"/>
      <c r="B170" s="197" t="s">
        <v>353</v>
      </c>
      <c r="C170" s="192"/>
      <c r="D170" s="191"/>
      <c r="E170" s="306"/>
      <c r="F170" s="167"/>
    </row>
    <row r="171" spans="1:6" ht="14.25">
      <c r="A171" s="191"/>
      <c r="B171" s="197" t="s">
        <v>357</v>
      </c>
      <c r="C171" s="192"/>
      <c r="D171" s="191"/>
      <c r="E171" s="306"/>
      <c r="F171" s="167"/>
    </row>
    <row r="172" spans="1:6" ht="14.25">
      <c r="A172" s="191"/>
      <c r="B172" s="197"/>
      <c r="C172" s="198" t="s">
        <v>349</v>
      </c>
      <c r="D172" s="212">
        <v>30</v>
      </c>
      <c r="E172" s="306"/>
      <c r="F172" s="167">
        <f>D172*E172</f>
        <v>0</v>
      </c>
    </row>
    <row r="173" spans="1:6" ht="14.25">
      <c r="A173" s="191"/>
      <c r="B173" s="197"/>
      <c r="C173" s="198"/>
      <c r="D173" s="212"/>
      <c r="E173" s="306"/>
      <c r="F173" s="167"/>
    </row>
    <row r="174" spans="1:6" ht="27.75" customHeight="1">
      <c r="A174" s="214" t="s">
        <v>358</v>
      </c>
      <c r="B174" s="211" t="s">
        <v>359</v>
      </c>
      <c r="C174" s="192"/>
      <c r="D174" s="212"/>
      <c r="E174" s="306"/>
      <c r="F174" s="167"/>
    </row>
    <row r="175" spans="1:6" ht="14.25">
      <c r="A175" s="191"/>
      <c r="B175" s="197" t="s">
        <v>360</v>
      </c>
      <c r="C175" s="192"/>
      <c r="D175" s="212"/>
      <c r="E175" s="306"/>
      <c r="F175" s="167"/>
    </row>
    <row r="176" spans="1:6" ht="14.25">
      <c r="A176" s="191"/>
      <c r="B176" s="197"/>
      <c r="C176" s="192" t="s">
        <v>349</v>
      </c>
      <c r="D176" s="212">
        <v>30</v>
      </c>
      <c r="E176" s="306"/>
      <c r="F176" s="167">
        <f>D176*E176</f>
        <v>0</v>
      </c>
    </row>
    <row r="177" spans="1:6" ht="14.25">
      <c r="A177" s="191"/>
      <c r="B177" s="197"/>
      <c r="C177" s="198"/>
      <c r="D177" s="212"/>
      <c r="E177" s="306"/>
      <c r="F177" s="167"/>
    </row>
    <row r="178" spans="1:6" ht="31.5" customHeight="1">
      <c r="A178" s="214" t="s">
        <v>361</v>
      </c>
      <c r="B178" s="211" t="s">
        <v>362</v>
      </c>
      <c r="C178" s="192"/>
      <c r="D178" s="191"/>
      <c r="E178" s="306"/>
      <c r="F178" s="194"/>
    </row>
    <row r="179" spans="1:6" ht="14.25">
      <c r="A179" s="191"/>
      <c r="B179" s="197" t="s">
        <v>363</v>
      </c>
      <c r="C179" s="192"/>
      <c r="D179" s="191"/>
      <c r="E179" s="306"/>
      <c r="F179" s="194"/>
    </row>
    <row r="180" spans="1:6" ht="14.25">
      <c r="A180" s="191"/>
      <c r="B180" s="197"/>
      <c r="C180" s="192" t="s">
        <v>349</v>
      </c>
      <c r="D180" s="191">
        <v>30</v>
      </c>
      <c r="E180" s="306"/>
      <c r="F180" s="167">
        <f>D180*E180</f>
        <v>0</v>
      </c>
    </row>
    <row r="181" spans="1:6" ht="15">
      <c r="A181" s="191"/>
      <c r="B181" s="197"/>
      <c r="C181" s="192"/>
      <c r="D181" s="191"/>
      <c r="E181" s="306"/>
      <c r="F181" s="194"/>
    </row>
    <row r="182" spans="1:6" ht="82.5" customHeight="1">
      <c r="A182" s="214" t="s">
        <v>364</v>
      </c>
      <c r="B182" s="215" t="s">
        <v>365</v>
      </c>
      <c r="C182" s="192"/>
      <c r="D182" s="191"/>
      <c r="E182" s="306"/>
      <c r="F182" s="194"/>
    </row>
    <row r="183" spans="1:6" ht="15">
      <c r="A183" s="191"/>
      <c r="B183" s="197"/>
      <c r="C183" s="192" t="s">
        <v>267</v>
      </c>
      <c r="D183" s="191">
        <v>4</v>
      </c>
      <c r="E183" s="306"/>
      <c r="F183" s="167">
        <f>D183*E183</f>
        <v>0</v>
      </c>
    </row>
    <row r="184" spans="1:6" ht="15">
      <c r="A184" s="191"/>
      <c r="B184" s="197"/>
      <c r="C184" s="192"/>
      <c r="D184" s="191"/>
      <c r="E184" s="306"/>
      <c r="F184" s="194"/>
    </row>
    <row r="185" spans="1:6" ht="184.5" customHeight="1" thickBot="1">
      <c r="A185" s="214" t="s">
        <v>366</v>
      </c>
      <c r="B185" s="215" t="s">
        <v>367</v>
      </c>
      <c r="C185" s="192" t="s">
        <v>200</v>
      </c>
      <c r="D185" s="191">
        <v>80</v>
      </c>
      <c r="E185" s="306"/>
      <c r="F185" s="194">
        <f>D185*E185</f>
        <v>0</v>
      </c>
    </row>
    <row r="186" spans="1:6" ht="15.75" thickBot="1" thickTop="1">
      <c r="A186" s="182" t="s">
        <v>338</v>
      </c>
      <c r="B186" s="182" t="s">
        <v>368</v>
      </c>
      <c r="C186" s="182"/>
      <c r="D186" s="182"/>
      <c r="E186" s="309"/>
      <c r="F186" s="182">
        <f>SUM(F160:F185)</f>
        <v>0</v>
      </c>
    </row>
    <row r="187" spans="1:6" ht="15.75" thickTop="1">
      <c r="A187" s="197"/>
      <c r="B187" s="162"/>
      <c r="C187" s="159"/>
      <c r="D187" s="160"/>
      <c r="E187" s="299"/>
      <c r="F187" s="161"/>
    </row>
    <row r="188" spans="1:6" ht="15">
      <c r="A188" s="197"/>
      <c r="B188" s="162"/>
      <c r="C188" s="159"/>
      <c r="D188" s="160"/>
      <c r="E188" s="299"/>
      <c r="F188" s="161"/>
    </row>
    <row r="189" spans="1:6" ht="15">
      <c r="A189" s="221" t="s">
        <v>369</v>
      </c>
      <c r="B189" s="222" t="s">
        <v>370</v>
      </c>
      <c r="C189" s="224"/>
      <c r="D189" s="191"/>
      <c r="E189" s="306"/>
      <c r="F189" s="194"/>
    </row>
    <row r="190" spans="1:6" ht="15">
      <c r="A190" s="191"/>
      <c r="B190" s="197"/>
      <c r="C190" s="192"/>
      <c r="D190" s="191"/>
      <c r="E190" s="306"/>
      <c r="F190" s="194"/>
    </row>
    <row r="191" spans="1:6" ht="15">
      <c r="A191" s="191" t="s">
        <v>371</v>
      </c>
      <c r="B191" s="197" t="s">
        <v>372</v>
      </c>
      <c r="C191" s="192"/>
      <c r="D191" s="191"/>
      <c r="E191" s="306"/>
      <c r="F191" s="194"/>
    </row>
    <row r="192" spans="1:6" ht="15">
      <c r="A192" s="191"/>
      <c r="B192" s="188" t="s">
        <v>373</v>
      </c>
      <c r="C192" s="189"/>
      <c r="D192" s="187"/>
      <c r="E192" s="305"/>
      <c r="F192" s="167"/>
    </row>
    <row r="193" spans="1:6" ht="15">
      <c r="A193" s="191"/>
      <c r="B193" s="188" t="s">
        <v>374</v>
      </c>
      <c r="C193" s="189"/>
      <c r="D193" s="187"/>
      <c r="E193" s="305"/>
      <c r="F193" s="167"/>
    </row>
    <row r="194" spans="1:6" ht="15.75" thickBot="1">
      <c r="A194" s="191"/>
      <c r="B194" s="188"/>
      <c r="C194" s="189" t="s">
        <v>375</v>
      </c>
      <c r="D194" s="187">
        <v>1</v>
      </c>
      <c r="E194" s="305"/>
      <c r="F194" s="167">
        <f>D194*E194</f>
        <v>0</v>
      </c>
    </row>
    <row r="195" spans="1:6" ht="15.75" thickBot="1" thickTop="1">
      <c r="A195" s="182" t="s">
        <v>369</v>
      </c>
      <c r="B195" s="182" t="s">
        <v>376</v>
      </c>
      <c r="C195" s="182"/>
      <c r="D195" s="182"/>
      <c r="E195" s="309"/>
      <c r="F195" s="182">
        <f>SUM(F194:F194)</f>
        <v>0</v>
      </c>
    </row>
    <row r="196" spans="1:6" ht="15" thickTop="1">
      <c r="A196" s="160"/>
      <c r="B196" s="162"/>
      <c r="C196" s="159"/>
      <c r="D196" s="160"/>
      <c r="E196" s="299"/>
      <c r="F196" s="161"/>
    </row>
    <row r="197" spans="1:6" ht="14.25">
      <c r="A197" s="160"/>
      <c r="B197" s="162"/>
      <c r="C197" s="159"/>
      <c r="D197" s="160"/>
      <c r="E197" s="299"/>
      <c r="F197" s="161"/>
    </row>
  </sheetData>
  <sheetProtection password="D769" sheet="1" objects="1" scenarios="1" formatCells="0" formatColumns="0" formatRows="0" selectLockedCells="1"/>
  <mergeCells count="2">
    <mergeCell ref="B17:D17"/>
    <mergeCell ref="B35:D3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5.8515625" style="39" customWidth="1"/>
    <col min="2" max="2" width="58.7109375" style="39" customWidth="1"/>
    <col min="3" max="3" width="2.00390625" style="39" customWidth="1"/>
    <col min="4" max="5" width="6.28125" style="39" customWidth="1"/>
    <col min="6" max="6" width="10.7109375" style="298" customWidth="1"/>
    <col min="7" max="7" width="11.28125" style="39" bestFit="1" customWidth="1"/>
    <col min="8" max="16384" width="9.140625" style="39" customWidth="1"/>
  </cols>
  <sheetData>
    <row r="1" spans="1:7" ht="15.75">
      <c r="A1" s="61"/>
      <c r="B1" s="38" t="s">
        <v>385</v>
      </c>
      <c r="C1" s="38"/>
      <c r="D1" s="61"/>
      <c r="E1" s="62"/>
      <c r="F1" s="311"/>
      <c r="G1" s="63"/>
    </row>
    <row r="2" spans="1:7" ht="15.75">
      <c r="A2" s="64"/>
      <c r="B2" s="65" t="s">
        <v>461</v>
      </c>
      <c r="C2" s="38"/>
      <c r="D2" s="61"/>
      <c r="E2" s="62"/>
      <c r="F2" s="311"/>
      <c r="G2" s="63"/>
    </row>
    <row r="3" spans="1:7" ht="38.25">
      <c r="A3" s="64" t="s">
        <v>462</v>
      </c>
      <c r="B3" s="66" t="s">
        <v>463</v>
      </c>
      <c r="C3" s="38"/>
      <c r="D3" s="61"/>
      <c r="E3" s="62"/>
      <c r="F3" s="311"/>
      <c r="G3" s="63"/>
    </row>
    <row r="4" spans="1:7" ht="53.25" customHeight="1">
      <c r="A4" s="64" t="s">
        <v>462</v>
      </c>
      <c r="B4" s="66" t="s">
        <v>464</v>
      </c>
      <c r="C4" s="38"/>
      <c r="D4" s="61"/>
      <c r="E4" s="62"/>
      <c r="F4" s="311"/>
      <c r="G4" s="63"/>
    </row>
    <row r="5" spans="1:7" ht="38.25">
      <c r="A5" s="64" t="s">
        <v>462</v>
      </c>
      <c r="B5" s="66" t="s">
        <v>465</v>
      </c>
      <c r="C5" s="38"/>
      <c r="D5" s="61"/>
      <c r="E5" s="62"/>
      <c r="F5" s="311"/>
      <c r="G5" s="63"/>
    </row>
    <row r="6" spans="1:7" ht="13.5" thickBot="1">
      <c r="A6" s="61"/>
      <c r="B6" s="67"/>
      <c r="C6" s="67"/>
      <c r="D6" s="68"/>
      <c r="E6" s="62"/>
      <c r="F6" s="311"/>
      <c r="G6" s="63"/>
    </row>
    <row r="7" spans="1:7" ht="26.25" thickBot="1">
      <c r="A7" s="69" t="s">
        <v>386</v>
      </c>
      <c r="B7" s="70" t="s">
        <v>387</v>
      </c>
      <c r="C7" s="70"/>
      <c r="D7" s="71" t="s">
        <v>388</v>
      </c>
      <c r="E7" s="72" t="s">
        <v>389</v>
      </c>
      <c r="F7" s="312" t="s">
        <v>390</v>
      </c>
      <c r="G7" s="73" t="s">
        <v>391</v>
      </c>
    </row>
    <row r="8" spans="1:7" ht="38.25">
      <c r="A8" s="10" t="s">
        <v>392</v>
      </c>
      <c r="B8" s="25" t="s">
        <v>393</v>
      </c>
      <c r="C8" s="25"/>
      <c r="D8" s="12"/>
      <c r="E8" s="26"/>
      <c r="F8" s="313"/>
      <c r="G8" s="27"/>
    </row>
    <row r="9" spans="1:7" ht="12.75">
      <c r="A9" s="10"/>
      <c r="B9" s="75" t="s">
        <v>394</v>
      </c>
      <c r="C9" s="28"/>
      <c r="D9" s="29" t="s">
        <v>200</v>
      </c>
      <c r="E9" s="30">
        <v>1800</v>
      </c>
      <c r="F9" s="313"/>
      <c r="G9" s="76">
        <f>E9*F9</f>
        <v>0</v>
      </c>
    </row>
    <row r="10" spans="1:7" ht="12.75">
      <c r="A10" s="31"/>
      <c r="B10" s="75" t="s">
        <v>395</v>
      </c>
      <c r="C10" s="28"/>
      <c r="D10" s="29" t="s">
        <v>200</v>
      </c>
      <c r="E10" s="30">
        <v>220</v>
      </c>
      <c r="F10" s="313"/>
      <c r="G10" s="76">
        <f>E10*F10</f>
        <v>0</v>
      </c>
    </row>
    <row r="11" spans="1:7" ht="12.75">
      <c r="A11" s="31"/>
      <c r="B11" s="75" t="s">
        <v>396</v>
      </c>
      <c r="C11" s="28"/>
      <c r="D11" s="29" t="s">
        <v>200</v>
      </c>
      <c r="E11" s="30">
        <v>110</v>
      </c>
      <c r="F11" s="313"/>
      <c r="G11" s="76">
        <f>E11*F11</f>
        <v>0</v>
      </c>
    </row>
    <row r="12" spans="1:7" ht="12.75">
      <c r="A12" s="77"/>
      <c r="B12" s="75"/>
      <c r="C12" s="75"/>
      <c r="D12" s="29"/>
      <c r="E12" s="30"/>
      <c r="F12" s="313"/>
      <c r="G12" s="76"/>
    </row>
    <row r="13" spans="1:7" ht="25.5">
      <c r="A13" s="10" t="s">
        <v>397</v>
      </c>
      <c r="B13" s="75" t="s">
        <v>398</v>
      </c>
      <c r="C13" s="75"/>
      <c r="D13" s="29"/>
      <c r="E13" s="30"/>
      <c r="F13" s="313"/>
      <c r="G13" s="76"/>
    </row>
    <row r="14" spans="1:7" ht="12.75">
      <c r="A14" s="77"/>
      <c r="B14" s="75" t="s">
        <v>399</v>
      </c>
      <c r="C14" s="75"/>
      <c r="D14" s="29" t="s">
        <v>198</v>
      </c>
      <c r="E14" s="30">
        <v>16</v>
      </c>
      <c r="F14" s="313"/>
      <c r="G14" s="76">
        <f>E14*F14</f>
        <v>0</v>
      </c>
    </row>
    <row r="15" spans="1:7" ht="12.75">
      <c r="A15" s="77"/>
      <c r="B15" s="75" t="s">
        <v>400</v>
      </c>
      <c r="C15" s="75"/>
      <c r="D15" s="29" t="s">
        <v>198</v>
      </c>
      <c r="E15" s="30">
        <v>2</v>
      </c>
      <c r="F15" s="313"/>
      <c r="G15" s="76">
        <f>E15*F15</f>
        <v>0</v>
      </c>
    </row>
    <row r="16" spans="1:7" ht="12.75">
      <c r="A16" s="77"/>
      <c r="B16" s="75" t="s">
        <v>401</v>
      </c>
      <c r="C16" s="75"/>
      <c r="D16" s="29" t="s">
        <v>198</v>
      </c>
      <c r="E16" s="30">
        <v>6</v>
      </c>
      <c r="F16" s="313"/>
      <c r="G16" s="76">
        <f>E16*F16</f>
        <v>0</v>
      </c>
    </row>
    <row r="17" spans="1:7" ht="12.75">
      <c r="A17" s="10"/>
      <c r="B17" s="78"/>
      <c r="C17" s="25"/>
      <c r="D17" s="12"/>
      <c r="E17" s="26"/>
      <c r="F17" s="313"/>
      <c r="G17" s="76"/>
    </row>
    <row r="18" spans="1:7" ht="63.75">
      <c r="A18" s="10" t="s">
        <v>402</v>
      </c>
      <c r="B18" s="79" t="s">
        <v>403</v>
      </c>
      <c r="C18" s="78"/>
      <c r="D18" s="80"/>
      <c r="E18" s="81"/>
      <c r="F18" s="313"/>
      <c r="G18" s="76"/>
    </row>
    <row r="19" spans="1:7" ht="12.75">
      <c r="A19" s="82"/>
      <c r="B19" s="75" t="s">
        <v>404</v>
      </c>
      <c r="C19" s="83"/>
      <c r="D19" s="80" t="s">
        <v>200</v>
      </c>
      <c r="E19" s="81">
        <v>140</v>
      </c>
      <c r="F19" s="313"/>
      <c r="G19" s="76">
        <f>E19*F19</f>
        <v>0</v>
      </c>
    </row>
    <row r="20" spans="1:7" ht="12.75">
      <c r="A20" s="82"/>
      <c r="B20" s="75" t="s">
        <v>405</v>
      </c>
      <c r="C20" s="83"/>
      <c r="D20" s="80" t="s">
        <v>200</v>
      </c>
      <c r="E20" s="81">
        <v>10</v>
      </c>
      <c r="F20" s="313"/>
      <c r="G20" s="76">
        <f>E20*F20</f>
        <v>0</v>
      </c>
    </row>
    <row r="21" spans="1:7" ht="12.75">
      <c r="A21" s="82"/>
      <c r="B21" s="84"/>
      <c r="C21" s="83"/>
      <c r="D21" s="80"/>
      <c r="E21" s="81"/>
      <c r="F21" s="313"/>
      <c r="G21" s="76"/>
    </row>
    <row r="22" spans="1:7" ht="51">
      <c r="A22" s="10" t="s">
        <v>406</v>
      </c>
      <c r="B22" s="79" t="s">
        <v>407</v>
      </c>
      <c r="C22" s="78"/>
      <c r="D22" s="80"/>
      <c r="E22" s="81"/>
      <c r="F22" s="313"/>
      <c r="G22" s="76"/>
    </row>
    <row r="23" spans="1:7" ht="12.75">
      <c r="A23" s="82"/>
      <c r="B23" s="75" t="s">
        <v>408</v>
      </c>
      <c r="C23" s="83"/>
      <c r="D23" s="80" t="s">
        <v>200</v>
      </c>
      <c r="E23" s="81">
        <v>230</v>
      </c>
      <c r="F23" s="313"/>
      <c r="G23" s="76">
        <f>E23*F23</f>
        <v>0</v>
      </c>
    </row>
    <row r="24" spans="1:7" ht="12.75">
      <c r="A24" s="85"/>
      <c r="B24" s="75"/>
      <c r="C24" s="75"/>
      <c r="D24" s="86"/>
      <c r="E24" s="87"/>
      <c r="F24" s="313"/>
      <c r="G24" s="76"/>
    </row>
    <row r="25" spans="1:7" ht="38.25">
      <c r="A25" s="10" t="s">
        <v>409</v>
      </c>
      <c r="B25" s="88" t="s">
        <v>410</v>
      </c>
      <c r="C25" s="75"/>
      <c r="D25" s="86" t="s">
        <v>198</v>
      </c>
      <c r="E25" s="87">
        <v>3</v>
      </c>
      <c r="F25" s="313"/>
      <c r="G25" s="76">
        <f>E25*F25</f>
        <v>0</v>
      </c>
    </row>
    <row r="26" spans="1:7" ht="12.75">
      <c r="A26" s="89"/>
      <c r="B26" s="90"/>
      <c r="C26" s="91"/>
      <c r="D26" s="80"/>
      <c r="E26" s="92"/>
      <c r="F26" s="313"/>
      <c r="G26" s="76"/>
    </row>
    <row r="27" spans="1:7" ht="51">
      <c r="A27" s="10" t="s">
        <v>411</v>
      </c>
      <c r="B27" s="78" t="s">
        <v>412</v>
      </c>
      <c r="C27" s="93"/>
      <c r="D27" s="94"/>
      <c r="E27" s="91"/>
      <c r="F27" s="313"/>
      <c r="G27" s="76"/>
    </row>
    <row r="28" spans="1:7" ht="38.25">
      <c r="A28" s="95"/>
      <c r="B28" s="78" t="s">
        <v>413</v>
      </c>
      <c r="C28" s="96"/>
      <c r="D28" s="97" t="s">
        <v>198</v>
      </c>
      <c r="E28" s="81">
        <v>1</v>
      </c>
      <c r="F28" s="313"/>
      <c r="G28" s="76"/>
    </row>
    <row r="29" spans="1:7" ht="25.5">
      <c r="A29" s="95"/>
      <c r="B29" s="78" t="s">
        <v>414</v>
      </c>
      <c r="C29" s="96"/>
      <c r="D29" s="80" t="s">
        <v>16</v>
      </c>
      <c r="E29" s="81">
        <v>2</v>
      </c>
      <c r="F29" s="313"/>
      <c r="G29" s="76"/>
    </row>
    <row r="30" spans="1:7" ht="25.5">
      <c r="A30" s="85"/>
      <c r="B30" s="75" t="s">
        <v>415</v>
      </c>
      <c r="C30" s="75"/>
      <c r="D30" s="80" t="s">
        <v>16</v>
      </c>
      <c r="E30" s="87">
        <v>6</v>
      </c>
      <c r="F30" s="313"/>
      <c r="G30" s="76"/>
    </row>
    <row r="31" spans="1:7" ht="12.75">
      <c r="A31" s="98"/>
      <c r="B31" s="99" t="s">
        <v>416</v>
      </c>
      <c r="C31" s="100"/>
      <c r="D31" s="101" t="s">
        <v>16</v>
      </c>
      <c r="E31" s="102">
        <v>1</v>
      </c>
      <c r="F31" s="313"/>
      <c r="G31" s="76">
        <f>E31*F31</f>
        <v>0</v>
      </c>
    </row>
    <row r="32" spans="1:7" ht="12.75">
      <c r="A32" s="103"/>
      <c r="B32" s="83"/>
      <c r="C32" s="104"/>
      <c r="D32" s="80"/>
      <c r="E32" s="91"/>
      <c r="F32" s="313"/>
      <c r="G32" s="76"/>
    </row>
    <row r="33" spans="1:7" ht="89.25">
      <c r="A33" s="10" t="s">
        <v>417</v>
      </c>
      <c r="B33" s="78" t="s">
        <v>418</v>
      </c>
      <c r="C33" s="105"/>
      <c r="D33" s="80"/>
      <c r="E33" s="91"/>
      <c r="F33" s="313"/>
      <c r="G33" s="76"/>
    </row>
    <row r="34" spans="1:7" ht="102">
      <c r="A34" s="103"/>
      <c r="B34" s="78" t="s">
        <v>458</v>
      </c>
      <c r="C34" s="105"/>
      <c r="D34" s="97" t="s">
        <v>198</v>
      </c>
      <c r="E34" s="81">
        <v>1</v>
      </c>
      <c r="F34" s="313"/>
      <c r="G34" s="76"/>
    </row>
    <row r="35" spans="1:7" ht="25.5">
      <c r="A35" s="103"/>
      <c r="B35" s="78" t="s">
        <v>459</v>
      </c>
      <c r="C35" s="105"/>
      <c r="D35" s="97" t="s">
        <v>198</v>
      </c>
      <c r="E35" s="81">
        <v>1</v>
      </c>
      <c r="F35" s="313"/>
      <c r="G35" s="76"/>
    </row>
    <row r="36" spans="1:7" ht="12.75">
      <c r="A36" s="103"/>
      <c r="B36" s="78" t="s">
        <v>419</v>
      </c>
      <c r="C36" s="105"/>
      <c r="D36" s="97" t="s">
        <v>198</v>
      </c>
      <c r="E36" s="81">
        <v>1</v>
      </c>
      <c r="F36" s="313"/>
      <c r="G36" s="76"/>
    </row>
    <row r="37" spans="1:7" ht="12.75">
      <c r="A37" s="98"/>
      <c r="B37" s="99" t="s">
        <v>416</v>
      </c>
      <c r="C37" s="100"/>
      <c r="D37" s="101" t="s">
        <v>16</v>
      </c>
      <c r="E37" s="102">
        <v>2</v>
      </c>
      <c r="F37" s="313"/>
      <c r="G37" s="76">
        <f>E37*F37</f>
        <v>0</v>
      </c>
    </row>
    <row r="38" spans="1:7" ht="12.75">
      <c r="A38" s="98"/>
      <c r="B38" s="83"/>
      <c r="C38" s="104"/>
      <c r="D38" s="80"/>
      <c r="E38" s="91"/>
      <c r="F38" s="313"/>
      <c r="G38" s="76"/>
    </row>
    <row r="39" spans="1:7" ht="38.25">
      <c r="A39" s="10" t="s">
        <v>420</v>
      </c>
      <c r="B39" s="78" t="s">
        <v>460</v>
      </c>
      <c r="C39" s="93"/>
      <c r="D39" s="106" t="s">
        <v>198</v>
      </c>
      <c r="E39" s="107">
        <v>4</v>
      </c>
      <c r="F39" s="313"/>
      <c r="G39" s="76">
        <f>E39*F39</f>
        <v>0</v>
      </c>
    </row>
    <row r="40" spans="1:7" ht="12.75">
      <c r="A40" s="103"/>
      <c r="B40" s="25"/>
      <c r="C40" s="104"/>
      <c r="D40" s="80"/>
      <c r="E40" s="108"/>
      <c r="F40" s="313"/>
      <c r="G40" s="76"/>
    </row>
    <row r="41" spans="1:7" ht="12.75">
      <c r="A41" s="10" t="s">
        <v>421</v>
      </c>
      <c r="B41" s="78" t="s">
        <v>422</v>
      </c>
      <c r="C41" s="104"/>
      <c r="D41" s="80"/>
      <c r="E41" s="91"/>
      <c r="F41" s="313"/>
      <c r="G41" s="76"/>
    </row>
    <row r="42" spans="1:7" ht="12.75">
      <c r="A42" s="103"/>
      <c r="B42" s="83" t="s">
        <v>423</v>
      </c>
      <c r="C42" s="104"/>
      <c r="D42" s="80" t="s">
        <v>200</v>
      </c>
      <c r="E42" s="91">
        <v>40</v>
      </c>
      <c r="F42" s="313"/>
      <c r="G42" s="76">
        <f>E42*F42</f>
        <v>0</v>
      </c>
    </row>
    <row r="43" spans="1:7" ht="12.75">
      <c r="A43" s="89"/>
      <c r="B43" s="109"/>
      <c r="C43" s="110"/>
      <c r="D43" s="111"/>
      <c r="E43" s="112"/>
      <c r="F43" s="313"/>
      <c r="G43" s="76"/>
    </row>
    <row r="44" spans="1:7" ht="25.5">
      <c r="A44" s="10" t="s">
        <v>424</v>
      </c>
      <c r="B44" s="78" t="s">
        <v>425</v>
      </c>
      <c r="C44" s="113"/>
      <c r="D44" s="80"/>
      <c r="E44" s="74"/>
      <c r="F44" s="313"/>
      <c r="G44" s="76"/>
    </row>
    <row r="45" spans="1:7" ht="12.75">
      <c r="A45" s="89"/>
      <c r="B45" s="83" t="s">
        <v>426</v>
      </c>
      <c r="C45" s="114"/>
      <c r="D45" s="80" t="s">
        <v>200</v>
      </c>
      <c r="E45" s="81">
        <v>10</v>
      </c>
      <c r="F45" s="313"/>
      <c r="G45" s="76">
        <f>E45*F45</f>
        <v>0</v>
      </c>
    </row>
    <row r="46" spans="1:7" ht="12.75">
      <c r="A46" s="89"/>
      <c r="B46" s="115"/>
      <c r="C46" s="107"/>
      <c r="D46" s="106"/>
      <c r="E46" s="92"/>
      <c r="F46" s="313"/>
      <c r="G46" s="76"/>
    </row>
    <row r="47" spans="1:7" ht="12.75">
      <c r="A47" s="10" t="s">
        <v>427</v>
      </c>
      <c r="B47" s="115" t="s">
        <v>428</v>
      </c>
      <c r="C47" s="116"/>
      <c r="D47" s="106" t="s">
        <v>198</v>
      </c>
      <c r="E47" s="107">
        <v>30</v>
      </c>
      <c r="F47" s="313"/>
      <c r="G47" s="76">
        <f>E47*F47</f>
        <v>0</v>
      </c>
    </row>
    <row r="48" spans="1:7" ht="15.75">
      <c r="A48" s="95"/>
      <c r="B48" s="117"/>
      <c r="C48" s="96"/>
      <c r="D48" s="96"/>
      <c r="E48" s="91"/>
      <c r="F48" s="313"/>
      <c r="G48" s="76"/>
    </row>
    <row r="49" spans="1:7" ht="12.75">
      <c r="A49" s="10" t="s">
        <v>429</v>
      </c>
      <c r="B49" s="118" t="s">
        <v>430</v>
      </c>
      <c r="C49" s="97"/>
      <c r="D49" s="97"/>
      <c r="E49" s="91"/>
      <c r="F49" s="313"/>
      <c r="G49" s="76"/>
    </row>
    <row r="50" spans="1:7" ht="15.75">
      <c r="A50" s="95"/>
      <c r="B50" s="119" t="s">
        <v>431</v>
      </c>
      <c r="C50" s="120"/>
      <c r="D50" s="121" t="s">
        <v>200</v>
      </c>
      <c r="E50" s="122">
        <v>3</v>
      </c>
      <c r="F50" s="313"/>
      <c r="G50" s="76"/>
    </row>
    <row r="51" spans="1:7" ht="25.5">
      <c r="A51" s="95"/>
      <c r="B51" s="119" t="s">
        <v>432</v>
      </c>
      <c r="C51" s="120"/>
      <c r="D51" s="97" t="s">
        <v>198</v>
      </c>
      <c r="E51" s="105">
        <v>1</v>
      </c>
      <c r="F51" s="313"/>
      <c r="G51" s="76"/>
    </row>
    <row r="52" spans="1:7" ht="25.5">
      <c r="A52" s="95"/>
      <c r="B52" s="119" t="s">
        <v>433</v>
      </c>
      <c r="C52" s="120"/>
      <c r="D52" s="97" t="s">
        <v>198</v>
      </c>
      <c r="E52" s="105">
        <v>1</v>
      </c>
      <c r="F52" s="313"/>
      <c r="G52" s="76"/>
    </row>
    <row r="53" spans="1:7" ht="12.75">
      <c r="A53" s="98"/>
      <c r="B53" s="99" t="s">
        <v>416</v>
      </c>
      <c r="C53" s="100"/>
      <c r="D53" s="101" t="s">
        <v>16</v>
      </c>
      <c r="E53" s="102">
        <v>1</v>
      </c>
      <c r="F53" s="313"/>
      <c r="G53" s="76">
        <f>E53*F53</f>
        <v>0</v>
      </c>
    </row>
    <row r="54" spans="1:7" ht="12.75">
      <c r="A54" s="10"/>
      <c r="B54" s="75"/>
      <c r="C54" s="75"/>
      <c r="D54" s="86"/>
      <c r="E54" s="87"/>
      <c r="F54" s="313"/>
      <c r="G54" s="76"/>
    </row>
    <row r="55" spans="1:7" ht="38.25">
      <c r="A55" s="10" t="s">
        <v>434</v>
      </c>
      <c r="B55" s="78" t="s">
        <v>435</v>
      </c>
      <c r="C55" s="123"/>
      <c r="D55" s="86" t="s">
        <v>16</v>
      </c>
      <c r="E55" s="87">
        <v>20</v>
      </c>
      <c r="F55" s="313"/>
      <c r="G55" s="76">
        <f>E55*F55</f>
        <v>0</v>
      </c>
    </row>
    <row r="56" spans="1:7" ht="12.75">
      <c r="A56" s="98"/>
      <c r="B56" s="83"/>
      <c r="C56" s="104"/>
      <c r="D56" s="80"/>
      <c r="E56" s="91"/>
      <c r="F56" s="313"/>
      <c r="G56" s="76"/>
    </row>
    <row r="57" spans="1:7" ht="51">
      <c r="A57" s="10" t="s">
        <v>436</v>
      </c>
      <c r="B57" s="83" t="s">
        <v>437</v>
      </c>
      <c r="C57" s="113"/>
      <c r="D57" s="80"/>
      <c r="E57" s="74"/>
      <c r="F57" s="313"/>
      <c r="G57" s="76"/>
    </row>
    <row r="58" spans="1:7" ht="38.25">
      <c r="A58" s="103"/>
      <c r="B58" s="75" t="s">
        <v>438</v>
      </c>
      <c r="C58" s="104"/>
      <c r="D58" s="94" t="s">
        <v>200</v>
      </c>
      <c r="E58" s="91">
        <v>800</v>
      </c>
      <c r="F58" s="313"/>
      <c r="G58" s="76"/>
    </row>
    <row r="59" spans="1:7" ht="38.25">
      <c r="A59" s="103"/>
      <c r="B59" s="75" t="s">
        <v>439</v>
      </c>
      <c r="C59" s="104"/>
      <c r="D59" s="94" t="s">
        <v>200</v>
      </c>
      <c r="E59" s="91">
        <v>100</v>
      </c>
      <c r="F59" s="313"/>
      <c r="G59" s="76"/>
    </row>
    <row r="60" spans="1:7" ht="38.25">
      <c r="A60" s="103"/>
      <c r="B60" s="75" t="s">
        <v>440</v>
      </c>
      <c r="C60" s="104"/>
      <c r="D60" s="94" t="s">
        <v>200</v>
      </c>
      <c r="E60" s="91">
        <v>200</v>
      </c>
      <c r="F60" s="313"/>
      <c r="G60" s="76"/>
    </row>
    <row r="61" spans="1:7" ht="38.25">
      <c r="A61" s="103"/>
      <c r="B61" s="75" t="s">
        <v>441</v>
      </c>
      <c r="C61" s="104"/>
      <c r="D61" s="94" t="s">
        <v>200</v>
      </c>
      <c r="E61" s="91">
        <v>1000</v>
      </c>
      <c r="F61" s="313"/>
      <c r="G61" s="76"/>
    </row>
    <row r="62" spans="1:7" ht="38.25">
      <c r="A62" s="103"/>
      <c r="B62" s="75" t="s">
        <v>442</v>
      </c>
      <c r="C62" s="104"/>
      <c r="D62" s="94" t="s">
        <v>200</v>
      </c>
      <c r="E62" s="91">
        <v>150</v>
      </c>
      <c r="F62" s="313"/>
      <c r="G62" s="76"/>
    </row>
    <row r="63" spans="1:7" ht="25.5">
      <c r="A63" s="103"/>
      <c r="B63" s="75" t="s">
        <v>443</v>
      </c>
      <c r="C63" s="104"/>
      <c r="D63" s="94" t="s">
        <v>200</v>
      </c>
      <c r="E63" s="91">
        <v>300</v>
      </c>
      <c r="F63" s="313"/>
      <c r="G63" s="76"/>
    </row>
    <row r="64" spans="1:7" ht="25.5">
      <c r="A64" s="103"/>
      <c r="B64" s="75" t="s">
        <v>444</v>
      </c>
      <c r="C64" s="124"/>
      <c r="D64" s="94" t="s">
        <v>198</v>
      </c>
      <c r="E64" s="108">
        <v>6</v>
      </c>
      <c r="F64" s="313"/>
      <c r="G64" s="76"/>
    </row>
    <row r="65" spans="1:7" ht="25.5">
      <c r="A65" s="103"/>
      <c r="B65" s="75" t="s">
        <v>445</v>
      </c>
      <c r="C65" s="124"/>
      <c r="D65" s="94" t="s">
        <v>200</v>
      </c>
      <c r="E65" s="108">
        <v>150</v>
      </c>
      <c r="F65" s="313"/>
      <c r="G65" s="76"/>
    </row>
    <row r="66" spans="1:7" ht="38.25">
      <c r="A66" s="103"/>
      <c r="B66" s="125" t="s">
        <v>446</v>
      </c>
      <c r="C66" s="126"/>
      <c r="D66" s="127" t="s">
        <v>16</v>
      </c>
      <c r="E66" s="128">
        <v>1</v>
      </c>
      <c r="F66" s="313"/>
      <c r="G66" s="76"/>
    </row>
    <row r="67" spans="1:7" ht="12.75">
      <c r="A67" s="98"/>
      <c r="B67" s="129" t="s">
        <v>416</v>
      </c>
      <c r="C67" s="114"/>
      <c r="D67" s="130" t="s">
        <v>16</v>
      </c>
      <c r="E67" s="131">
        <v>1</v>
      </c>
      <c r="F67" s="313"/>
      <c r="G67" s="76">
        <f>E67*F67</f>
        <v>0</v>
      </c>
    </row>
    <row r="68" spans="1:7" ht="12.75">
      <c r="A68" s="98"/>
      <c r="B68" s="129"/>
      <c r="C68" s="114"/>
      <c r="D68" s="130"/>
      <c r="E68" s="131"/>
      <c r="F68" s="313"/>
      <c r="G68" s="76"/>
    </row>
    <row r="69" spans="1:7" ht="26.25" thickBot="1">
      <c r="A69" s="85" t="s">
        <v>447</v>
      </c>
      <c r="B69" s="132" t="s">
        <v>448</v>
      </c>
      <c r="C69" s="132"/>
      <c r="D69" s="133" t="s">
        <v>16</v>
      </c>
      <c r="E69" s="87">
        <v>1</v>
      </c>
      <c r="F69" s="313"/>
      <c r="G69" s="76">
        <f>E69*F69</f>
        <v>0</v>
      </c>
    </row>
    <row r="70" spans="1:7" ht="12.75">
      <c r="A70" s="134"/>
      <c r="B70" s="135" t="s">
        <v>204</v>
      </c>
      <c r="C70" s="135"/>
      <c r="D70" s="130" t="s">
        <v>205</v>
      </c>
      <c r="E70" s="136"/>
      <c r="F70" s="314"/>
      <c r="G70" s="137">
        <f>G9+G10+G11+G14+G15+G16+G19+G20+G23+G25+G31+G37+G39+G42+G45+G47+G53+G55+G67+G69</f>
        <v>0</v>
      </c>
    </row>
    <row r="71" spans="1:7" ht="12.75">
      <c r="A71" s="77"/>
      <c r="B71" s="135"/>
      <c r="C71" s="135"/>
      <c r="D71" s="130"/>
      <c r="E71" s="138"/>
      <c r="F71" s="315"/>
      <c r="G71" s="76"/>
    </row>
    <row r="72" spans="1:7" ht="12.75">
      <c r="A72" s="77"/>
      <c r="B72" s="139"/>
      <c r="C72" s="139"/>
      <c r="D72" s="130"/>
      <c r="E72" s="138"/>
      <c r="F72" s="315"/>
      <c r="G72" s="76"/>
    </row>
    <row r="73" spans="1:7" ht="12.75">
      <c r="A73" s="32"/>
      <c r="B73" s="140"/>
      <c r="C73" s="140"/>
      <c r="D73" s="33"/>
      <c r="E73" s="34"/>
      <c r="F73" s="316"/>
      <c r="G73" s="35"/>
    </row>
    <row r="74" spans="1:7" ht="15.75">
      <c r="A74" s="130"/>
      <c r="B74" s="141" t="s">
        <v>449</v>
      </c>
      <c r="C74" s="142"/>
      <c r="D74" s="94"/>
      <c r="E74" s="138"/>
      <c r="F74" s="317"/>
      <c r="G74" s="63"/>
    </row>
    <row r="75" spans="1:7" ht="13.5" thickBot="1">
      <c r="A75" s="61"/>
      <c r="B75" s="67"/>
      <c r="C75" s="67"/>
      <c r="D75" s="68"/>
      <c r="E75" s="62"/>
      <c r="F75" s="317"/>
      <c r="G75" s="63"/>
    </row>
    <row r="76" spans="1:7" ht="26.25" thickBot="1">
      <c r="A76" s="69" t="s">
        <v>386</v>
      </c>
      <c r="B76" s="70" t="s">
        <v>387</v>
      </c>
      <c r="C76" s="70"/>
      <c r="D76" s="71" t="s">
        <v>388</v>
      </c>
      <c r="E76" s="72" t="s">
        <v>389</v>
      </c>
      <c r="F76" s="312" t="s">
        <v>390</v>
      </c>
      <c r="G76" s="73" t="s">
        <v>391</v>
      </c>
    </row>
    <row r="77" spans="1:7" ht="12.75">
      <c r="A77" s="143"/>
      <c r="B77" s="144"/>
      <c r="C77" s="145"/>
      <c r="D77" s="146"/>
      <c r="E77" s="147"/>
      <c r="F77" s="318"/>
      <c r="G77" s="147"/>
    </row>
    <row r="78" spans="1:7" ht="63.75">
      <c r="A78" s="77" t="s">
        <v>450</v>
      </c>
      <c r="B78" s="144" t="s">
        <v>451</v>
      </c>
      <c r="C78" s="144"/>
      <c r="D78" s="86" t="s">
        <v>200</v>
      </c>
      <c r="E78" s="148">
        <v>250</v>
      </c>
      <c r="F78" s="313"/>
      <c r="G78" s="76">
        <f>E78*F78</f>
        <v>0</v>
      </c>
    </row>
    <row r="79" spans="1:7" ht="12.75">
      <c r="A79" s="77"/>
      <c r="B79" s="149"/>
      <c r="C79" s="149"/>
      <c r="D79" s="150"/>
      <c r="E79" s="148"/>
      <c r="F79" s="313"/>
      <c r="G79" s="76"/>
    </row>
    <row r="80" spans="1:7" ht="38.25">
      <c r="A80" s="77" t="s">
        <v>452</v>
      </c>
      <c r="B80" s="144" t="s">
        <v>453</v>
      </c>
      <c r="C80" s="144"/>
      <c r="D80" s="94" t="s">
        <v>198</v>
      </c>
      <c r="E80" s="148">
        <v>24</v>
      </c>
      <c r="F80" s="313"/>
      <c r="G80" s="76">
        <f>E80*F80</f>
        <v>0</v>
      </c>
    </row>
    <row r="81" spans="1:7" ht="12.75">
      <c r="A81" s="103"/>
      <c r="B81" s="129"/>
      <c r="C81" s="151"/>
      <c r="D81" s="130"/>
      <c r="E81" s="131"/>
      <c r="F81" s="313"/>
      <c r="G81" s="76"/>
    </row>
    <row r="82" spans="1:7" ht="38.25">
      <c r="A82" s="10" t="s">
        <v>454</v>
      </c>
      <c r="B82" s="28" t="s">
        <v>455</v>
      </c>
      <c r="C82" s="28"/>
      <c r="D82" s="29" t="s">
        <v>198</v>
      </c>
      <c r="E82" s="36">
        <v>4</v>
      </c>
      <c r="F82" s="313"/>
      <c r="G82" s="76">
        <f>E82*F82</f>
        <v>0</v>
      </c>
    </row>
    <row r="83" spans="1:7" ht="12.75">
      <c r="A83" s="77"/>
      <c r="B83" s="152"/>
      <c r="C83" s="152"/>
      <c r="D83" s="150"/>
      <c r="E83" s="148"/>
      <c r="F83" s="313"/>
      <c r="G83" s="76"/>
    </row>
    <row r="84" spans="1:7" ht="13.5" thickBot="1">
      <c r="A84" s="77" t="s">
        <v>456</v>
      </c>
      <c r="B84" s="153" t="s">
        <v>457</v>
      </c>
      <c r="C84" s="144"/>
      <c r="D84" s="154" t="s">
        <v>198</v>
      </c>
      <c r="E84" s="148">
        <v>24</v>
      </c>
      <c r="F84" s="313"/>
      <c r="G84" s="76">
        <f>E84*F84</f>
        <v>0</v>
      </c>
    </row>
    <row r="85" spans="1:7" ht="12.75">
      <c r="A85" s="134"/>
      <c r="B85" s="155" t="s">
        <v>204</v>
      </c>
      <c r="C85" s="155"/>
      <c r="D85" s="156" t="s">
        <v>205</v>
      </c>
      <c r="E85" s="136"/>
      <c r="F85" s="314"/>
      <c r="G85" s="137">
        <f>G78+G80+G82+G84</f>
        <v>0</v>
      </c>
    </row>
    <row r="86" spans="1:7" ht="12.75">
      <c r="A86" s="77"/>
      <c r="B86" s="37"/>
      <c r="C86" s="37"/>
      <c r="D86" s="130"/>
      <c r="E86" s="138"/>
      <c r="F86" s="315"/>
      <c r="G86" s="76"/>
    </row>
  </sheetData>
  <sheetProtection password="D769" sheet="1" objects="1" scenarios="1" formatCells="0" formatColumns="0" formatRow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Vižintin Tanja</cp:lastModifiedBy>
  <cp:lastPrinted>2018-07-13T11:55:52Z</cp:lastPrinted>
  <dcterms:created xsi:type="dcterms:W3CDTF">1996-06-28T10:47:32Z</dcterms:created>
  <dcterms:modified xsi:type="dcterms:W3CDTF">2018-08-01T11:01:30Z</dcterms:modified>
  <cp:category/>
  <cp:version/>
  <cp:contentType/>
  <cp:contentStatus/>
</cp:coreProperties>
</file>