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E:\_naloge\_premik_skladiscnih_blokov\testna_polja_\wetransfer-ffe715\objava_splet\"/>
    </mc:Choice>
  </mc:AlternateContent>
  <xr:revisionPtr revIDLastSave="0" documentId="13_ncr:1_{C360EDFD-AF0D-4C2A-A409-FB29E999C01D}" xr6:coauthVersionLast="36" xr6:coauthVersionMax="36" xr10:uidLastSave="{00000000-0000-0000-0000-000000000000}"/>
  <bookViews>
    <workbookView xWindow="28680" yWindow="-120" windowWidth="29040" windowHeight="15990" xr2:uid="{DA73D597-5D71-4EE9-A158-DE419DC4F6C2}"/>
  </bookViews>
  <sheets>
    <sheet name="A - splošni del" sheetId="1" r:id="rId1"/>
    <sheet name="POPIS DEL ZA POSKUSNA POLJ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94" i="2" l="1"/>
  <c r="F95" i="2"/>
  <c r="F93" i="2"/>
  <c r="F228" i="2" l="1"/>
  <c r="F214" i="2"/>
  <c r="F215" i="2"/>
  <c r="F216" i="2"/>
  <c r="F218" i="2"/>
  <c r="F219" i="2"/>
  <c r="F187" i="2" l="1"/>
  <c r="F197" i="2"/>
  <c r="F193" i="2"/>
  <c r="F180" i="2"/>
  <c r="F139" i="2"/>
  <c r="F141" i="2"/>
  <c r="F149" i="2"/>
  <c r="F165" i="2"/>
  <c r="F104" i="2"/>
  <c r="F106" i="2"/>
  <c r="F108" i="2"/>
  <c r="F110" i="2"/>
  <c r="F112" i="2"/>
  <c r="F114" i="2"/>
  <c r="F102" i="2"/>
  <c r="F84" i="2"/>
  <c r="F80" i="2"/>
  <c r="F251" i="2" l="1"/>
  <c r="F253" i="2"/>
  <c r="F248" i="2"/>
  <c r="F249" i="2"/>
  <c r="F247" i="2"/>
  <c r="D171" i="2" l="1"/>
  <c r="F171" i="2" s="1"/>
  <c r="D88" i="2"/>
  <c r="F88" i="2" s="1"/>
  <c r="D164" i="2"/>
  <c r="F164" i="2" s="1"/>
  <c r="D202" i="2" l="1"/>
  <c r="F202" i="2" s="1"/>
  <c r="D162" i="2"/>
  <c r="F162" i="2" s="1"/>
  <c r="D163" i="2"/>
  <c r="F163" i="2" s="1"/>
  <c r="D145" i="2"/>
  <c r="F145" i="2" s="1"/>
  <c r="D181" i="2" l="1"/>
  <c r="F181" i="2" s="1"/>
  <c r="D182" i="2"/>
  <c r="F182" i="2" s="1"/>
  <c r="D183" i="2" l="1"/>
  <c r="F183" i="2" s="1"/>
  <c r="D166" i="2" l="1"/>
  <c r="F166" i="2" s="1"/>
  <c r="D167" i="2"/>
  <c r="F167" i="2" s="1"/>
  <c r="F71" i="2" l="1"/>
  <c r="D196" i="2"/>
  <c r="F196" i="2" s="1"/>
  <c r="D186" i="2"/>
  <c r="F186" i="2" s="1"/>
  <c r="D195" i="2"/>
  <c r="F195" i="2" s="1"/>
  <c r="D185" i="2"/>
  <c r="F185" i="2" s="1"/>
  <c r="D199" i="2"/>
  <c r="F199" i="2" s="1"/>
  <c r="D189" i="2"/>
  <c r="F189" i="2" s="1"/>
  <c r="D198" i="2"/>
  <c r="F198" i="2" s="1"/>
  <c r="D188" i="2"/>
  <c r="F188" i="2" s="1"/>
  <c r="D201" i="2"/>
  <c r="F201" i="2" s="1"/>
  <c r="D90" i="2" l="1"/>
  <c r="F90" i="2" s="1"/>
  <c r="D157" i="2"/>
  <c r="F157" i="2" s="1"/>
  <c r="D151" i="2"/>
  <c r="F151" i="2" s="1"/>
  <c r="D147" i="2"/>
  <c r="F147" i="2" s="1"/>
  <c r="D135" i="2"/>
  <c r="F135" i="2" s="1"/>
  <c r="D86" i="2" l="1"/>
  <c r="F86" i="2" s="1"/>
  <c r="C21" i="2" l="1"/>
  <c r="D169" i="2" l="1"/>
  <c r="F169" i="2" s="1"/>
  <c r="D137" i="2" l="1"/>
  <c r="F137" i="2" s="1"/>
  <c r="F243" i="2"/>
  <c r="F242" i="2"/>
  <c r="F239" i="2"/>
  <c r="F238" i="2"/>
  <c r="F237" i="2"/>
  <c r="F231" i="2"/>
  <c r="F232" i="2"/>
  <c r="F233" i="2"/>
  <c r="F234" i="2"/>
  <c r="B239" i="2"/>
  <c r="B243" i="2"/>
  <c r="B238" i="2"/>
  <c r="B242" i="2"/>
  <c r="B237" i="2"/>
  <c r="F255" i="2" l="1"/>
  <c r="F17" i="2" s="1"/>
  <c r="C17" i="2"/>
  <c r="B17" i="2"/>
  <c r="D184" i="2"/>
  <c r="F184" i="2" s="1"/>
  <c r="D217" i="2" l="1"/>
  <c r="F217" i="2" s="1"/>
  <c r="D213" i="2"/>
  <c r="F213" i="2" s="1"/>
  <c r="D212" i="2"/>
  <c r="F212" i="2" s="1"/>
  <c r="D211" i="2"/>
  <c r="F211" i="2" s="1"/>
  <c r="D210" i="2"/>
  <c r="F210" i="2" s="1"/>
  <c r="D192" i="2"/>
  <c r="F192" i="2" s="1"/>
  <c r="D179" i="2"/>
  <c r="F179" i="2" s="1"/>
  <c r="D159" i="2"/>
  <c r="F159" i="2" s="1"/>
  <c r="D155" i="2"/>
  <c r="F155" i="2" s="1"/>
  <c r="D153" i="2"/>
  <c r="F153" i="2" s="1"/>
  <c r="D143" i="2"/>
  <c r="F143" i="2" s="1"/>
  <c r="D116" i="2"/>
  <c r="F116" i="2" s="1"/>
  <c r="D82" i="2"/>
  <c r="F82" i="2" s="1"/>
  <c r="F97" i="2" s="1"/>
  <c r="F69" i="2"/>
  <c r="F67" i="2"/>
  <c r="F65" i="2"/>
  <c r="F63" i="2"/>
  <c r="F61" i="2"/>
  <c r="F59" i="2"/>
  <c r="F73" i="2" l="1"/>
  <c r="F5" i="2" s="1"/>
  <c r="F173" i="2"/>
  <c r="F11" i="2" s="1"/>
  <c r="F221" i="2"/>
  <c r="F15" i="2" s="1"/>
  <c r="F118" i="2"/>
  <c r="F9" i="2" s="1"/>
  <c r="D194" i="2"/>
  <c r="F194" i="2" s="1"/>
  <c r="F204" i="2" l="1"/>
  <c r="F13" i="2" s="1"/>
  <c r="F7" i="2"/>
  <c r="F19" i="2" l="1"/>
  <c r="F20" i="2" l="1"/>
  <c r="F21" i="2" s="1"/>
  <c r="F22" i="2" l="1"/>
  <c r="F24" i="2" s="1"/>
</calcChain>
</file>

<file path=xl/sharedStrings.xml><?xml version="1.0" encoding="utf-8"?>
<sst xmlns="http://schemas.openxmlformats.org/spreadsheetml/2006/main" count="516" uniqueCount="392">
  <si>
    <t>z.š.</t>
  </si>
  <si>
    <t>opis del</t>
  </si>
  <si>
    <t>A.</t>
  </si>
  <si>
    <t>UVODNI DEL - SPLOŠNO</t>
  </si>
  <si>
    <t>A.1</t>
  </si>
  <si>
    <t>SPLOŠNA DOLOČILA</t>
  </si>
  <si>
    <t>A.1.1</t>
  </si>
  <si>
    <t>UVODNA DOLOČILA</t>
  </si>
  <si>
    <t>A.1.1.1</t>
  </si>
  <si>
    <t>Ta tehnična specifikacija za izvedbo gradnje je sestavni del razpisne dokumentacije in naj bi bila priloga izvajalske pogodbe, zato naj se jo upošteva kot sestavni del izvajalske pogodbe.</t>
  </si>
  <si>
    <t>A.1.1.2</t>
  </si>
  <si>
    <t>Pomen krajšanih besed v tekstih:
- investitor - INV
- naročnik - NA
- izvajalec/pogodbenik - IZV
- načrt priprave-ureditve gradbišča - NUG
- načrt poteka in zaključka gradnje (terminski načrt) - TN</t>
  </si>
  <si>
    <t>A.1.1.3</t>
  </si>
  <si>
    <t>Izvajalec je v celoti seznanjen z vsemi podrobnostmi:
- v projektu za pridobitev gradbenega dovoljenja (PGD), pripadajočimi soglasji in z Odločbo o gradbenem dovoljenju (Gradbeno dovoljenje);
- v projektu za izvedbo del (PZI) in zahtevanimi standardi izvedbe s strani naročnika, kot tudi z vsemi veljavnimi predpisi, standardi, splošno prakso in okoliščinam za izvedbo del.
Kljub temu pa se razume, da (če) v primeru lokalni predpisi, lokalni standardi (SIST) ali splošna praksa porajajo dvoumnost ali spor s PGD/PZI in potrebujejo razlago ali pojasnilo, vedno odločitev nadzornika prevlada, pod pogojem, da je takšna odločitev v celoti v skladu z veljavnimi predpisi in standardi.</t>
  </si>
  <si>
    <t>A.1.1.4</t>
  </si>
  <si>
    <t>Izvajalec je odgovoren za vso škodo, ki jih izvajalec povzroča na vsakem delu in vseh delih ali katerikoli tretji osebi, konstrukciji, grajenem objektu ali sosednji stavbi. Vsako in vsa popravila in nadomestila katere koli vrste, so strošek izvajalca.</t>
  </si>
  <si>
    <t>A.1.1.5</t>
  </si>
  <si>
    <t>A.1.1.6</t>
  </si>
  <si>
    <t>Dobava vode, elektrike in vseh drugih surovin na gradbišče, ves čas med izvajanjem gradbenih in obrtniških del, je izključna odgovornost izvajalca, vključno z vsemi stroški in potrebnimi upravnimi postopki.</t>
  </si>
  <si>
    <t>A.1.1.7</t>
  </si>
  <si>
    <t>Prav tako se šteje, da je izvajalec odgovoren za varovanje gradbišča in vzdrževanje obstoječe strukture in / ali stavbe ves čas med potekom del do končnega zaključka in prevzema objekta s strani naročnika.</t>
  </si>
  <si>
    <t>A.1.1.8</t>
  </si>
  <si>
    <t>Pred začetkom del, in tudi v času izvedbe, naj izvajalec zaprosi nadzornika ali odgovornega projektanta za vse potrebne razlage in pojasnila, ker izključno izvajalec nosi vso materialno odgovornost za vso izvedbo, ki ni v skladu s konceptom in podrobnosti v PGD/PZI.</t>
  </si>
  <si>
    <t>A.1.1.9</t>
  </si>
  <si>
    <t>Po zaključku del mora izvajalec odstraniti iz gradbišča in drugih uporabljenih prostorih/površinah vsa njegova orodja, stroje, odvečni material, itd, tako, da je predmetni objekt/površina lepo urejena. 
Prav tako morajo biti vsi drugi uporabljeni prostori oz. zunanje površine, v kolikor jih izvajalec potrebuje za predmetno gradnjo, obnovljeni v enakem stanju, kot pred gradnjo oz. skladno s posebnimi dogovori.</t>
  </si>
  <si>
    <t>A.1.1.10</t>
  </si>
  <si>
    <t>Načrt je izdelan na podlagi geodetskega posnetka, ki je bil posredovan s strani investitorja dne 16.11.2016. Tekom izdelave projektne dokumentacije se je geodetski posnetek večkrat dopolnil, in sicer so bile upoštevane dopolnitve, ki so bile posredovane dne 16.4.2018, 24.5.2018 in 4.6.2018. V dopolnitvi geodetskega posnetka se je izvedla prilagoditev višin kontejnerskega terminala na skupno izhodiščno točko. Višinski podatki (relativne globine) obstoječih komunalnih vodov so privzeti na podlagi osnovnega geodetskega posnetka. Z upoštevanjem navedenega je potrebno pred pričetkom izvajanja gradbenih del, zaradi možnosti napake geodetskega posnetka v primerjavi z dejanskim stanjem objekta v naravi, preveriti izvedljivost projektnih rešitev glede na višine objekta.</t>
  </si>
  <si>
    <t>A.1.2</t>
  </si>
  <si>
    <t>DOKUMENTACIJA ZA GRADNJO</t>
  </si>
  <si>
    <t>A.1.2.1</t>
  </si>
  <si>
    <t>Gradja se mora izvajati in biti izvedena v skladu s PGD in PZI projektno dokumentacijo (grafični in tekstualni del), katere sestavni del je tudi projektantskega popis del s količinami, vključno z vsemi detajli, shemami, poročili in zahtevami.
V primeru morebitnega neskladja med popisi in posameznimi načrti, je izvajalec dolžan (pred izvedbo) opozoriti odg. nadzornika oz. odg. projektanta na ugotovljeno neskladje, da le-ta poda končno odločitev načina izvedbe, sicer pa v splošnem prevlada pravilnost načina izvedbe, ki je podana v načrtih.</t>
  </si>
  <si>
    <t>A.1.2.2</t>
  </si>
  <si>
    <t>Popisi del so bili narejeni in količine izračunane v fazi izdelave projektov PZI, pri izvedbi del so možne manjše spremembe glede na možne spremembe projekta PZI v fazi gradnje. V tem primeru je potreben dogovor izvedbe z odgovornim projektantom in naročnikom / investitorjem!</t>
  </si>
  <si>
    <t>A.1.2.3</t>
  </si>
  <si>
    <t>Izvajalec je odgovoren za vodenje in hranjenje dokumentacije, ki je zahtevana za izvajalce po veljavni zakonodaji za gradnjo ("GZ-Ur.l.št. 61/17") in drugi povezani zakonodaji. Izvajalec je tako tudi odgovoren za vodenje dokumentacije o evidenci poteka del v gradnenem dnevniku in knjigi obračunskih izmer, ki ju nadzoruje in overi nadzornik, skladno s podzakonskimi predpisi ("Pravilnik o gradbiščih, Ur.l.RS št. št. 55/08, 54/09 – popr. in 61/17 – GZ "). 
Izvajalec je dolžan sproti evidentirati vse spremembe med gradnjo in  v celoti izdelati Dokazilo o zanesljivosti objekta za izdelavo projekta izvedenih del (PID) ter na koncu gradnje predati naročniku tehnično dokumentacijo za obratovanje in vzdrževanje ter garancijske izjave s pripadajočo dokumentacijo (skladno z določili Gradbene pogodbe med naročnikom in izvajalcem).</t>
  </si>
  <si>
    <t>A.1.3</t>
  </si>
  <si>
    <t>UPORABA MATERIALOV IN IZVAJANJE DEL PRI GRADNJI</t>
  </si>
  <si>
    <t>A.1.3.1</t>
  </si>
  <si>
    <t>Vsa dela oz. gradnja mora biti izvedena v kvaliteti, ki je določena v projektni dokumentaciji PZI oz. z zahtevami standarda naročnika in iz materialov z zahtevanimi fizikalnimi lastnostmi, ki in jih je potrebno vgrajevati po predloženi projektno-tehnični dokumentaciji, detajlih ter navodilih projektanta oz. izbranega proizvajalca! Vsi vgrajeni materiali in proizvodi morajo imeti ustrezen atest oz. certifikat ter naj odgovarjajo cenovnemu razredu, skladno z zahtevami investitorja!</t>
  </si>
  <si>
    <t>A.1.3.2</t>
  </si>
  <si>
    <t>Vsi zaključni materiali/izdelki morajo biti, pred vgradnjo/izdelavo, potrjeni s strani pooblaščenega predstavnika naročnika oz. odgovornega projektanta (kvaliteta, dimenzije, finalna obdelava - tekstura, barva,..). Izvajalec/dobavitelj je dolžan, pravočasno pridobiti vsa potrebna navodila za izvedbo in po zahtevi naročnika predložiti vzorce v potrditev na svoje stroške.</t>
  </si>
  <si>
    <t>A.1.3.3</t>
  </si>
  <si>
    <t>A.1.3.4</t>
  </si>
  <si>
    <t>V kolikor v projektni dokumentaciji ni detajla za določeno vrsto del, je predlog detajla dolžan izdelati ponudnik - izvajalec in ga predložiti odgovornemu projektantu v potrditev!</t>
  </si>
  <si>
    <t>A.1.3.5</t>
  </si>
  <si>
    <t xml:space="preserve">Vse mere kontrolirati po zadnjih veljavnih projektih PZI oz.na objektu! Dimenzije in količine je potrebno pred izdelavo oziroma naročanjem preveriti na objektu! 
V kolikor izvajalec ugotovi neskladje med posameznimi načrti v projektni dokumetaciji, je dolžan te ugotovitve pisno javiti odg. nadzorniku in odg. projektantu pred samo izvedbo, projektant pa tako neskladje v projektni dokumentaciji tudi ustrezno odpravi (dopolnitev proj.dokomentacije s spremembami).
V kolikor izvajalec ugotovi neskladje med predhodno izvedenimi deli in med projektno dokumentacijo (napaka pri izvedbi), je dolžan te ugotovitve takoj javiti odg. nadzorniku in odg. projektantu. Za določitev velikosti vpliva napake pri izvedbi na nadaljno izvedbo po projektni dokumentaciji, je v pristojnosti nadzornika oz. projektanta, ki določi morebitne dodatne ukrepe glede odprave neskladja, vse stroške v tem primeru nosi povzročitelj naskladja. </t>
  </si>
  <si>
    <t>A.1.3.6</t>
  </si>
  <si>
    <t>Geodetska kontrola in spremljanje gradnje:
Vse konstruktivne elemente in druge pomembne elemente, ki so sestavni deli objekta, zunanje ureditve in komunalne infrastrukture, je potrebno izvajati in preverjati izvedbo z geodetsko natančnostjo v vseh segmentih gradnje, kar je dolžnost in strošek izvajalca. V kolikor je s projektno dokumentacijo predpisan protokol meritev in kontrole izvajanja, je dolžnost izvajalca, da izvaja meritve in kontrolo skladno z zahtevami protokola! 
Morebitna ugotovljena večja odstopanja izvedbe, glede na zahteve ali pozicij iz projektne dokumentacije, mora izvajalec sproti (takoj) javiti odg. nadzorniku, za določitev morebitno potrebnih, novih oz. dodatnih ukrepov glede nadaljnega izvajanja del!
Evidence meritev in kontrole je potrebno ustrezno pisno dokumentirati in hraniti, vključno z evidenco morebitnih dodatnih ukrepov.</t>
  </si>
  <si>
    <t>A.1.3.7</t>
  </si>
  <si>
    <t>Vsi izvajalci gradbenih, zaključnih in instalacijskih del na gradbišču morajo upoštevati vsa veljavna določila in predpise o varstvu pri delu!</t>
  </si>
  <si>
    <t>A.1.3.8</t>
  </si>
  <si>
    <t>Pri določitvi cen na enoto posameznih postavk je potrebno upoštevati tudi vse tehnične in izvedbene pogoje oz. določila ter ostale razpisne pogoje, ki so sestavni del tega popisa !</t>
  </si>
  <si>
    <t>A.1.3.9</t>
  </si>
  <si>
    <t>Pri določitvi cen na enoto posameznih postavk je potrebno upoštevati tudi vse stroške zunanjih in notranjih transportov, glede na lego in specifiko objekta! Izvajalec del mora, za nemoten potek del, pravočasno in na svoje stroške pridobiti vsa morebitno potrebna soglasja in dovoljenja, za posebne prevoze materiala, mehanizacije ali opreme, ki potekajo po javnih cestah ali na površinah tretjih oseb in so potrebni za predmetno gradnjo!</t>
  </si>
  <si>
    <t>A.1.3.10</t>
  </si>
  <si>
    <t>Gradbeni odpadki:
&gt; Ravnanje z gradbenimi odpadki se mora vršiti skladno z veljavno zakonodajo ZVO-1 ("Zakon o varstvu okolja, Ur.l.RS št.39/06 UPB-1, 70/08, 108/09, 48/12, 57/12, 92/13, 56/15, 102/15, 30/16, 61/17-GZ") in podzakonskih predpisov (krovna uredba: "Uredba o odpadkih, Ur.l.RS št. 37/15 in 69/15");
&gt; Odvoz in predaja gradbenih odpadkov, za katere je odgovoren investitor/naročnik, povzročenih iz dejavnosti investitorstva gradnje in rušenja (npr. odpadki iz rušitev objektov, adaptacij, viški izkopov zemljin,..), se izvrši v skladu z veljavno zakonodajo in preda pooblaščenemu prevzemniku odpadkov, ki  imajo ustrezna upravna dovoljenja za prevzem posameznih vrst odpadnega materiala. Ponudnik - izvajalec sam izbere primerne prevzemnike gradbenih odpadkov in v cenah upošteva vse stroške transporta in predaje.
Pred izvozom gradbenih odpadkov iz območja naročnika (pristanišča), izvajalec pri naročniku naroči izdelavo evidenčnega lista gradbenih odpadkov, kopijo tega lista pa morajo imeti pri sebi vsi vozniki mehanizacije (prevozniki), ki transportirajo gradbene odpadke iz gradbišča.
&gt; Odvoz gradbenih odpadkov, za katere je odgovoren izvajalec gradbenih del, povzročenih iz dejavnosti izvajanja gradbenih del (npr. odpadni beton pri gradnji, odpadni les, steklo, odpadne izolacije, ostanki gipsa, …) se izvrši v skladu z veljavno zakonodajo in preda pooblaščenemu prevzemniku odpadkov, ki imajo ustrezna upravna dovoljenja za prevzem posameznih vrst odpadnega materiala. Ponudnik - izvajalec sam izbere primerne prevzemnike gradbenih odpadkov in v ceni postavk upošteva vse stroške transporta in predaje (naročniku se ta strošek ne obračuna posebej).</t>
  </si>
  <si>
    <t>A.1.3.11</t>
  </si>
  <si>
    <t>Zaščita voda:
&gt; Med izvajanjem storitev mora IZV poskrbeti za vse primerne zaščitne ukrepe in zagotoviti takšno organizacijo gradbišča (transport, skladiščenje, uporaba tekočih goriv ali maziv ter drugih nevarnih snovi), ki bo preprečevala onesnaževanje voda (podtalnice, površinske vode). Zato je na primer strogo prepovedano praznjenje nevarnih kemikalij ali tekočih goriv po delovišču, v površinske vode ali kanalizacijo.
&gt; Med celotnim časom gradnje morajo vsa podjetja, ki dela izvajajo, poskrbeti za ustrezne zaščitne ukrepe, s katerimi bo zagotovljena kar se da nizka obremenitev okolja!</t>
  </si>
  <si>
    <t>A.1.3.12</t>
  </si>
  <si>
    <t>Zaščita tal:
&gt; V času izvajanja storitev, mora IZV poskrbeti za zaščitne ukrepe v primeru razlitja nevarnih in škodljivih snovi iz gradbenih strojev vseh vrst (npr. ogljikovodiki, PAH, masti in olja itd.). Zemeljska tla, ki so bila zaradi odtekanja zgoraj omenjenih snovi iz delovnih strojev onesnažena, morajo biti skladno z zadevno uredbo odpeljana in deponirana na stroške IZV.
&gt; Če se na gradbišču uporabljajo oz. tudi skladiščijo nevarne snovi, mora IZV za te pripraviti ustrezno opremljeno območje z zbiralniki ali podobnim, ki so ustreznega volumna, in ki v primeru razlitja ali iztekanja oz. v primeru kakšne druge nesreče omogočajo zajetje omenjenih snovi ter preprečijo odtekanje v tla. To območje mora biti zaščiteno pred atmosferskimi vplivi in nepooblaščenim vstopom.
&gt; Vsi gradbeni stroji in transportna vozila, ki se uporabljajo na gradbišču, morajo biti tehnično pregledani, servisirani ter v brezhibnem stanju, saj se lahko samo tako prepreči kontaminacija tal z iztekanjem olja ali goriva. Prav tako je polnjenje gradbenih strojev z gorivom dovoljeno zgolj na za to pripravljenem in zavarovanem območju. Redno servisiranje gradbenih strojev se mora izvajati zunaj območja gradbišča v zato pripravljenih delavnicah.</t>
  </si>
  <si>
    <t>A.1.3.13</t>
  </si>
  <si>
    <t>Skladiščenje nevarnih snovi:
Skladiščenje nevarnih snovi oz. kemikalij je dovoljeno samo v originalni embalaži.</t>
  </si>
  <si>
    <t>A.2</t>
  </si>
  <si>
    <t>PRIPRAVA - UREDITEV GRADBIŠČA</t>
  </si>
  <si>
    <t>A.2.1</t>
  </si>
  <si>
    <t>A.2.1.1</t>
  </si>
  <si>
    <t>Ta tehnična specifikacija za pripravo gradbišča je sestavni del razpisne dokumentacije in je priloga izvajalske pogodbe, zato naj se jo upošteva kot sestavni del izvajalske pogodbe.</t>
  </si>
  <si>
    <t>A.2.1.2</t>
  </si>
  <si>
    <t xml:space="preserve">Vsi spodaj navedeni pogoji  "PRIPRAVA - UREDITEV GRADBIŠČA" so vključeni v enotne cene osnovnih del po popisu in se nikakor ne zaračunavajo posebej! </t>
  </si>
  <si>
    <t>A.2.1.3</t>
  </si>
  <si>
    <t>A.2.2</t>
  </si>
  <si>
    <t>TEHNIČNI UVOD - PRIPRAVA-UREDITEV GRADBIŠČA</t>
  </si>
  <si>
    <t>A.2.2.1</t>
  </si>
  <si>
    <t>Tehnična dokumentacija za pripravo in organizacijo ter potek gradnje :</t>
  </si>
  <si>
    <t>A.2.2.1.1</t>
  </si>
  <si>
    <t>Načrtovan potek gradnje mora vsebovati vsa časovna trajana izvajanja del, ki so predvidena po projektni dokumentaciji, vključno z upoštevanjem morebitnih naročnikovih posebnih zahtev in pričakovanih vremenskih razmer ter prilagoditvijo tistih del, ki so kritičino vezana na pričakovane vremenske razmere. Končni rok gradnje po TN je rok dokončanja del po pogodbi med NA in IZV.</t>
  </si>
  <si>
    <t>A.2.2.1.2</t>
  </si>
  <si>
    <t>Načrt za ureditev in organizacijo gradbišča mora biti izdelan skladno z zahtevami veljavne zakonodaje ("Gradbeni zakon, Ur.l.RS št. 61/17" in "ZVZD-1, Ur.l.RS št. 43/11"), navezujočimi podzakonskimi predpisi na to področje (predvsem pa "Pravilnik o gradbiščih, Ur.l.RS št. št. 55/08, 54/09 – popr. in 61/17 – GZ " in "Uredba o varnosti in zdravju pri delu na začasnih in premičnih gradbiščih, Ur.l.RS št. št. 83/05 in 43/11 – ZVZD-1") in skladna s PZI projektno dokumentacijo ter "Varnostnim načrtom". IZV je dolžan pravočasno pridobiti vse podatke (način transporortov in tehnologije izvajanja za vsa dela), ki so potrebni za ustrezno pripravo-ureditev gradbišča in to upoštevati v NUG.</t>
  </si>
  <si>
    <t>A.2.2.1.3</t>
  </si>
  <si>
    <t>Tehnično dokumentacijo (TN in NUG) izdela IZV in jo preda v potrditev NA (v rokih določenih v medsebojni pogodbi med NA in IZV). 
Tehnična dokumentacija mora biti potrjena najkasneje pred začetkom izvajanja posameznega sklopa del, IZV pa jo je dolžan upoštevati pri gradnji. IZV je dolžan o vsaki spremembi, ki se nanaša na pripravo-organizacijo gradbišča ali časovni načrt gradnje, dolžan pisno obvestiti gradbeni nadzor NA in sicer  takoj, ko se z njo seznani ter predlagati predvidene nadaljne ukrepe. Vse pogodbene spremembe, ki izhajajo iz teh sprememb, so veljavne šele takrat, ko jih prizna gradbeni nadzor in NA.</t>
  </si>
  <si>
    <t>A.2.2.2</t>
  </si>
  <si>
    <t>Stroški priprava-ureditve gradbišča po NUG, ki jih IZV izvede in upošteva v cenah na enoto mere postavke.
V navedenih postavkah je zajeto: izvedba/postavitev in vzdrževanje za ves čas gradnje, vključno z morebitni načrtovanimi premiki/spremembami v skladu z NUG in TN po fazah napredovanja gradnje in odstranitev (po končani gradnji) vseh začasnih gradbiščnih objektov, napeljav, mehanizacije in opreme, za vzpostavitev končnega stanja (predvidenega po PZI projektni dokumentaciji).</t>
  </si>
  <si>
    <t>A.2.2.2.1</t>
  </si>
  <si>
    <t>Ograditev gradbišča s kontroliranimi dostopi/izstopi: 
&gt; zaščitna ograja višine min. 2m, vključno z vrati za kontrolirane dostope/izstope (uvozi/izvozi na gradbišče);
&gt; IZV je zadolžen za to, da se vsem družbam, ki opravljajo dela na zadevnem gradbenem projektu, omogoči nemoten dostop ali obvoz v času opravljanja svojega dela;
&gt; Odpiranje in zapiranje gradbišča ali gradbišča v pripravi izven delovnega časa se vračuna v enotni strošek;</t>
  </si>
  <si>
    <t>A.2.2.2.2</t>
  </si>
  <si>
    <t>Prometne poti/ceste z gradbiščnimi uvozi/izvozi:
Gradbišče je v skladu s predpisi treba zavarovati ob vseh prometnih poteh in sosednjih zemljiščih. Enako velja tudi za prometne poti na zasebnih zemljiščih oz. za objekte, ki so v uporabi. 
Podjetje za groba-gradbena dela oz. glavni izvajalec (IZV določen s strani INV/NA) je edino (glede na storitev), vse do popolnega dokončanja projekta oz. do popolnega odprtja, ki je dolžno zavarovati promet. IZV je edini odgovoren in edini jamči za vse nezgode, škodo in pomanjkljivosti, ki ga med izvajanjem pogodbe povzroči sam ali njegovi podizvajalci. Glede tega mora IZV prepustiti NA vse terjatve in pravice tretjih oseb. 
IZV mora, v celotnem času gradnje do zaključka del, skrbeti za čiščenje prometnih površin, ki so posledica gradbiščnih transportov. V primeru neizpolnjevanja te določbe, vsi nastali stroški bremenijo IZV. Obvezna je postavitev mobilne pralnice za kolesa vozil, ki je pripravljena in se mora uporabljati na območju izvoza z gradbišča za zmanjševanje onesnaževanja sosednjih cestnih odsekov.</t>
  </si>
  <si>
    <t>A.2.2.2.3</t>
  </si>
  <si>
    <t>Gradbiščne poti/ceste in delovni platoji:
IZV mora, v celotnem času gradnje do zaključka del, zagotoviti oz. pripraviti ustrezne (nosilnost, širina, odmiki za manipulacijo,..) gradbiščne poti/ceste ter morebitne potrebne delovne platoje, za potrebe gradbene mehanizacije in opreme pri izvajanju del.</t>
  </si>
  <si>
    <t>A.2.2.2.4</t>
  </si>
  <si>
    <t>Gradbena mehanizacija in naprave:
IZV mora, v celotnem času gradnje do zaključka del, zagotoviti ustrezno mehanizacijo in naprave za notranje transporte pri izvedbi vseh del, glede na izbrano tehnologijo izvajanja po  NUG.</t>
  </si>
  <si>
    <t>A.2.2.2.5</t>
  </si>
  <si>
    <t>Gradbiščna elektrika in voda:
IZV mora, na lastne stroške, zagotoviti vir električne energije in dovod vode. IZV mora, v celotnem času gradnje do zaključka del, zagotoviti koriščenje električne energije in vode v namen gradnje. Priklopna mesta in glavni razvodi z odjemom se povzamejo iz  NUG.</t>
  </si>
  <si>
    <t>A.2.2.2.6</t>
  </si>
  <si>
    <t xml:space="preserve">Razsvetljava in električne napeljave z opremo gradbišča in objekta v gradnji:
&gt; IZV v času delovnih ur celotnega časa gradnje poskrbi za osvetlitev temnih prostorov, poti, stopnišč ter za varnostno osvetlitev. 
&gt; IZV nosi stroške postavitve, potrebnih sprotnih novih postavitev, zagotavljanja (vzdrževanja in popravil) ter odstranjevanja teh električnih naprav. Enako velja tudi za morebitno potrebno varnostno osvetlitev pločnikov, cest in drugih uporabnih voznih površin.
&gt; o postavitvi začasnega električnega okolja gradbišča, mora IZV predati NA  poročilo o preverjanju in ustreznosti (če je takšno začasno okolje postavljeno dlje kot 1 leto, je treba preverjanje ponoviti in na podlagi tega ponovno izdelati poročilo).
&gt; vse električne naprave na začasnem okolju gradbišča je treba tedensko vizualno preveriti na pravilno delovanje; če so odkrite napake, jih je treba takoj odpraviti!
</t>
  </si>
  <si>
    <t>A.2.2.2.7</t>
  </si>
  <si>
    <t>Začasni gradbiščni objekti IZV:
IZV mora, na lastne stroške, zagotoviti oz. pripraviti ustrezne začasne gradbiščne objekte za potrebe delavcev oz. potrebe gradnje (pisarniški, sanitarni prostori, jedilnice, skladišča, delovne lope,..) in jih vzdrževati  v celotnem času gradnje do zaključka del, nato pa jih odstrani iz gradbišča. 
Zač. gradb. obj. IZV (prostori IZV), morajo biti ustrezno dimenzionirani, glede na max. sočasno število delavcev in primerno urejeni z potrebno razsvetljavo, elektr.napeljavami in po potrebi z vodovodnimi in kanalizacijskimi napeljavami, skladno z NUG. Lokacije za postavitev in morebitne vmesne premike zač. gradb. obj. IZV, morajo biti skladne z NUG.</t>
  </si>
  <si>
    <t>A.2.2.2.8</t>
  </si>
  <si>
    <t>Opozorilne, prometne in druge označbe na gradbišču:
IZV je dolžan opremiti/namestiti vse potrebne označbe znotraj gradbišča in na vstopih/izstopih gradbišča ter po potrebi znotraj objekta v gradnje. IZV mora skrbeti za pravilnost namestitev ustreznih označb, v času celotne gradnje, skladno z NUG in Varnostnim načrtom (PZI).
IZV izdela (v dogovoru z NA) in postavi/namesti "gradbiščno tablo" za označitev gradbišča, ki mora ustrezati zahtevam predpisa "Pravilnik o gradbiščih" in dodatnim zahtevam naročnika.</t>
  </si>
  <si>
    <t>A.2.2.2.9</t>
  </si>
  <si>
    <t xml:space="preserve">Ukrepi varstva pri delu (ukrepi VPD) - 1.del (kratki izvleček iz zakonskih predpisov):
Skladno z zakonom ZVZD-1 in predpisom Uredba o zagotavljanju varnosti in zdravja pri delu na začasnih in premičnih gradbiščih (Ur.l.RS, št. 83/05; v nadaljevanju "Uredba") so sledeč zahteve in obveznosti:
- NA, nadzornik in delodajalec (v tem primeru IZV) so dolžni zagotoviti izvajanje minimalnih varnostnih in zdravstvenih zahtev pri delu na začasnih ali premičnih gradbiščih, vključno z obvezami iz (9.čl. "Uredbe"); 
- NA je dolžan imenovati koordinatorja za varnost in zdravje v fazi priprave projekta ("koordinator VPD-1" izvaja naloge iz 7.čl. navedene "Uredbe" - izdela Varnostni načrt-PZI), IZV pa je dolžan pri tem aktivno sodelovati in koordinatorju posredovati pravilne potrebne podatke, za zagotovitev pravilno izdelane in usklajene dokumentacije "Varnostni načrt-PZI" in NUG, ki pa ga izdela IZV.
- NA je dolžan imenovati koordinatorja za varnost in zdravje v fazi izvajanja projekta ("koordinator VPD-2" izvaja naloge iz 8.čl. navedene "Uredbe" - spremlja gradnjo na gradbišču), IZV pa je dolžan izvajati vse načrtovane varnostne ukrepe skladno z "Varnostnem načrtu-PZI" in drugimi predpisi, ki urejajo področje varnega dela na gradbiščih. IZV se je dolžan nemudoma odzvati na ugotovljene nepravilnosti oz. pomanjkljivosti, ki jih ugotovi "koordinator VPD-2" ali nadzorniki pri gradnji in varnostne ukrepe nemudoma popraviti/dopolniti, skladno z zahtevami, ki jih poda "koordinator VPD-2".
</t>
  </si>
  <si>
    <t>A.2.2.2.10</t>
  </si>
  <si>
    <t>Ukrepi varstva pri delu (ukrepi VPD) - 2.del (izvajanja ukrepov in njihovi stroški):
&gt; IZV je dolžan skrbeti in izvajati vse potrebne ukrepe VPD za varnost delavcev in drugih udeležencev pri gradnji in s tem dosego zmanjšanja možnosti pojava delovne nesreče. Varnost delavcev mora biti maksimalno možno zagotovljena, kot to zahtevajo zakonski in podzakonski predpisi s tega področja in je navedeno v "Varnostnem načrtu - PZI". IZV mora na lastne stroške zagotoviti vse ukrepe VPD na gradbišču v trajanu celotne gradnje.
&gt; NA je dolžan pravočasno izpolniti obrazec "Prijava gradbišča" pristojni "Inšpekciji za delo" in aktivno sodelovati ter izpolniti svoje obveze po "Uredbi" (9.čl.).
&gt; NA kompletno izvedbo in stroške v zvezi z nalogami "Koordinatorja VPD-1" in "Koordinatorja VPD-2" s tem dokumentom prelaga na IZV, le-ta pa izvajanje naloge sprejema in upošteva stroške v enotnih cenah postavk!</t>
  </si>
  <si>
    <t>A.2.2.2.11</t>
  </si>
  <si>
    <t>Ukrepi varstva pri delu (ukrepi VPD) - 3.del (nevarni delovni materiali):
&gt; IZV je dolžan ustrezno skrbeti za skladiščenje, označitev in pri ravnanju oz. uporabi nevarnih materialov, da se je možno izogniti tveganju drugih IZV. 
&gt; če se bo v času izvedbe predvideva delo z uporabo nevarnih materialov (npr. tekoči plin, lepila, topila, prekrivne materiale, talilno varjenje itd.) in bi lahko zaradi njihove uporabe nastala nevarnost (npr. eksplozija, požar, zdravju škodljivo ozračje ipd.) za ljudi in okolico  oz. lahko povzročila večjo materialno škodo, jih je potrebno navesti v Varnostnem načrtu in prikazati skladiščna mesta v NUG, skladišča na gradbišču pa ustrezno označiti z označbo za nevarnost, skladno s pravilniki in zakonodajo.</t>
  </si>
  <si>
    <t>A.2.2.2.12</t>
  </si>
  <si>
    <t>Gradbeni odpadki:
&gt; gradbišče mora biti ves čas urejeno in čisto. IZV sam nosi stroške ločevanja, odvoza in odstranjevanja gradbenih odpadkov ter nevarnih in ostalih odpadkov, ti stroški se ne zaračunajo ločeno. 
&gt; nastalih gradbenih odpadkov v nobenem primeru ni dovoljeno uporabiti za ponovno polnjenje talnih praznin!
&gt; za vse naštete storitve za ločevanje, ravnanje in deponiranje nastalih odpadkov pri gradnji, veljajo zadnji velejavni predpisi o ločevanju gradbenih odpadkov po posameznih kategorijah, kot so beton, zidovi, les, plastika, kovine, odpadno olje in ostalo. Posebne odpadke je treba odstraniti skladno z zakonodajo za tovrstne odpadke ("Uredba o odpadkih, Ur.l.RS št. 37/15")!</t>
  </si>
  <si>
    <t>A.2.2.2.13</t>
  </si>
  <si>
    <r>
      <rPr>
        <sz val="9"/>
        <rFont val="Arial"/>
        <family val="2"/>
        <charset val="238"/>
      </rPr>
      <t>Začasni gradbiščni objekti IZV za potrebe izvajanja del (premične pisarne, sanitarije, skladišča gradbene opreme in materiala, ipd.) ter začasne deponije IZV na gradbišču:
&gt; IZV predvidi v NUG vse potrebne začasne gradbiščne objekte in začasne deponije na gradbišču, lokacije le-teh mora predhodno odobriti tudi  predstavnik naročnika;</t>
    </r>
    <r>
      <rPr>
        <strike/>
        <sz val="9"/>
        <rFont val="Arial"/>
        <family val="2"/>
        <charset val="238"/>
      </rPr>
      <t xml:space="preserve">
</t>
    </r>
    <r>
      <rPr>
        <b/>
        <sz val="9"/>
        <rFont val="Arial"/>
        <family val="2"/>
        <charset val="238"/>
      </rPr>
      <t/>
    </r>
  </si>
  <si>
    <t>A.3</t>
  </si>
  <si>
    <t>SPLOŠNO O CENI NA MERSKO ENOTO POSAMEZNE POSTAVKE</t>
  </si>
  <si>
    <t>A.3.1</t>
  </si>
  <si>
    <t>Posamezna postavka se smatra kot zaključena končna celota, za vgrajeni proizvod  oz. element ali izvedeno delo oz. uslugo po opisu postavke, zato morajo biti, v ceni za enoto mere postavke, zajeti vsi stroški za popolno izvršitev postavke in sicer:</t>
  </si>
  <si>
    <t>A.3.1.1</t>
  </si>
  <si>
    <t>&gt; stroške dobave kompletnega materiala oz. izdelke (osnovni, pomožni, pritrdilni, sidrni, tesnilni,..), ki je potreben za izvršitev postavke, vključno z razkladanjem in zlaganjem na gradbišču ter zaščito oz. morebitnim začasnim skladiščenjem;</t>
  </si>
  <si>
    <t>A.3.1.2</t>
  </si>
  <si>
    <t>&gt; stroške za vsa dela (pripravaljalna, pomožna, osnovna - vgradnja ali montaža, negovalna, zaščitna,..), ki so potrebna za izvršitev postavke, vključno z ugotavljanjem ustreznosti predhodno izvedenih del (predhodne faze) za kvalitetno izvršitev postavke;</t>
  </si>
  <si>
    <t>A.3.1.3</t>
  </si>
  <si>
    <t>&gt; stroške vseh zunanjih in gradbiščnih transportov ter prenosov (horizontalne in vertikalne) materiala do mesta vgradnje oz. izdelkov za montažo, ki so potrebni za izvršitev postavke, vključno z delovno silo, orodjem, mehanizacijo in druge strojne opreme;</t>
  </si>
  <si>
    <t>A.3.1.4</t>
  </si>
  <si>
    <t>&gt; stroške porabe vseh energentov (elektrika, plin, goriva iz naftnih derivatov, itd..) in porabe vode, ki so potrebni za izvršitev postavke;</t>
  </si>
  <si>
    <t>A.3.1.5</t>
  </si>
  <si>
    <t>&gt; stroške za vsa dokazila pristojnih zunanjih institucij o izpolnitvi zahtevane kvalitete izvedenih del oz. fizikalnih lastnosti vgrajenih materialov, izdelkov ter proizvodov, ki so navedena v splošnih določilih, določilh izvedbe pri posameznih vrstah - sklopih del oz. zahtevah v posameznih postavkah;</t>
  </si>
  <si>
    <t>A.3.1.6</t>
  </si>
  <si>
    <t>&gt; stroške za snemanje izmer na licu mesta in usklajevanje podatkov ter novih rešitev z odg.projektantom ter odg.nadzornikom, v primeru ugotovitve odstopanja od projektne dokumentacije in/ali v primeru nejasnosti v projektni dokumentaciji;</t>
  </si>
  <si>
    <t>A.3.1.7</t>
  </si>
  <si>
    <t>&gt; stroške za koordinacijo izvajalca do svojih podizvajalcev, dobaviteljev in kooperantov, ki sodelujejo pri predmetni gradnji oz.izvedbi del;</t>
  </si>
  <si>
    <t>A.3.1.8</t>
  </si>
  <si>
    <t>&gt; stroške za izpolnitev vseh obvez izvajalca po veljavni zakonodaji in pripadajočih veljavnih pravilnikih, ki se nanašajo direktno ali indirektno na izvedbo/gradnjo ter varstva pri delu na premičnih deloviščih (gradbišču);</t>
  </si>
  <si>
    <t>A.3.1.9</t>
  </si>
  <si>
    <t>&gt; sorazmeren del stroškov vseh potrebnih odrov (delovni ali varovalni) in drugih varovalnih ukrepov, ki so potrebni za izvajanje osnovnih del in varnega dela za izvršitev postavke. Stroške iz tega naslova glavni izvajalec razdeli med posamezne izvajalce del oz. jih vkalkulira v cene tistih postavk, pri katerih so predmetni stroški predvideni, glede na s tehnologijo predviden način in potrebo izvajanja. Kasnejši stroški iz tega naslova naročnik ne bo priznal!</t>
  </si>
  <si>
    <t>A.3.1.10</t>
  </si>
  <si>
    <t>&gt; stroške vseh negovalnih, vzdrževalnih in zaključnih del do primopredaje objekta naročniku, vključno s sprotnim čiščenjem objekta in gradbišča ter zavarovalnimi stroški v času gradnje;</t>
  </si>
  <si>
    <t>A.3.1.11</t>
  </si>
  <si>
    <t>&gt; sorazmeren del stroškov za pripravljalna dela - postavitev in organizacijo  gradbišča ter potrebnih gradbiščnih komunalnih priključkov in razvodov, navedenih v sklopih "UVODNEGA-SPLOŠNEGA DELA - A.2" kot so: 
- zaščitna ograja gradbišča z kontroliranimi dostopi (uvozi/izvozi) in gradbiščnimi cestami ter označbami;
- začasni objekti: pisarne, garderobe, jedilnice, sanitarije, pralnice koles vozil, ipd..;
- gradbeni priključki in razvodi: elektrike, vode, TK naprav, kanalizacija in površinsko odvodnjavanje;
vključno s stroški varovanja, obratovanja in vzdrževanja gradbišča za ves čas trajanja gradnje in s stroški odstranitve vseh provizorijev ter priključkov po končanih delih, vključno s čiščenjem in odstranitvijo vseh odpadkov povzročenih z gradnjo, za vspostavitev končnega stanja po projektu;</t>
  </si>
  <si>
    <t>A.3.1.12</t>
  </si>
  <si>
    <t>&gt; sorazmeren del skupnih ali pripadajočih posameznih stroškov za zagotovitev zahtev pri gradnji navedenih v sklopih "UVODNEGA-SPLOŠNEGA DELA - A.1" in morebitnega sklopa "POSEBNE DOLOČBE NAROČNIKA".</t>
  </si>
  <si>
    <t>A.3.1.13</t>
  </si>
  <si>
    <t>&gt; postavki pripadajočih posameznih stroškov za zagotovitev zahtev pri gradnji navedenih v sklopih   "TEHNIČNA DOLOČILA ZA IZVAJANJE - B.1 IN B.2".</t>
  </si>
  <si>
    <t>A.3.1.14</t>
  </si>
  <si>
    <t>&gt; v primeru da posamezne postavke v popisu ne zajemajo celotnega opisa potrebnega za funkcionalno dokončanje dela, mora ponudnik izvedbo le-tega vključiti v ceno na enoto!</t>
  </si>
  <si>
    <t>A.3.1.15</t>
  </si>
  <si>
    <t>&gt; v ceni in vrednosti postavke ni zajet DDV in ga je potrebno prikazati ločeno v rekapitulaciji del, po ustrezni zakonodajni stopnji (22% na osnovo za DDV)!</t>
  </si>
  <si>
    <t>IZVEDBA POSKUSNIH POLJ NA PODROČU I. IN II. FAZE PREMIKA SKLADIŠČNIH BLOKOV NA KONTEJNERSKEM TERMINALU V LUKI KOPER ZA RAZISKOVALNE IN EKSPERIMENTALNE NAMENE TER SPREMLJANJE DEFORMACIJ V EKSPLOATACIJSKI DOBI</t>
  </si>
  <si>
    <t>OPCIJA 1 - obstoječe vezane nosilne plasti se porušijo minimalno kolikor je potrebno za izvedbo plasti nad cementno stabilizacijo.</t>
  </si>
  <si>
    <t>PRIPRAVLJALNA in ZAKLJUČNA DELA:</t>
  </si>
  <si>
    <t>€</t>
  </si>
  <si>
    <t>RUŠITVENA DELA:</t>
  </si>
  <si>
    <t>ZEMELJSKA DELA:</t>
  </si>
  <si>
    <t>VEZANE SPODNJE in ZGORNJE NOSILNE PLASTI ter OBRABNO - ZAPORNE PLASTI:</t>
  </si>
  <si>
    <t>PROMETNA OPREMA in SIGNALIZACIJA:</t>
  </si>
  <si>
    <t>SKUPAJ (osnova za DDV):</t>
  </si>
  <si>
    <t>%</t>
  </si>
  <si>
    <t>DDV v višini 22%</t>
  </si>
  <si>
    <t>SKUPAJ (skupaj z DDV):</t>
  </si>
  <si>
    <t>&gt;</t>
  </si>
  <si>
    <t>V CENI NA ENOTO POSTAVK JE POTREBNO ZAJETI:</t>
  </si>
  <si>
    <t>*</t>
  </si>
  <si>
    <t>navedene stroške navedene v sklopu opisa "SPLOŠNO O CENI ZA MERSKO ENOTO POSAMEZNE POSTAVKE" v razdelku "UVOD-SPLOŠNO - A.3";</t>
  </si>
  <si>
    <t>zahteve in stroške, ki so navedeni v razdelku "TEHNIČNA DOLOČILA ZA IZVAJANJE- B.1 in B.2";</t>
  </si>
  <si>
    <t>zahteve in stroške za izvedbo del po opisu v posameznih postavkah;</t>
  </si>
  <si>
    <t>EM</t>
  </si>
  <si>
    <t>količina</t>
  </si>
  <si>
    <t>cena/EM</t>
  </si>
  <si>
    <t>vrednost del</t>
  </si>
  <si>
    <t>PRIPRAVLJALNA DELA</t>
  </si>
  <si>
    <t>1.1</t>
  </si>
  <si>
    <t>KPL</t>
  </si>
  <si>
    <t>1.2</t>
  </si>
  <si>
    <t>m1</t>
  </si>
  <si>
    <t>1.3</t>
  </si>
  <si>
    <t>Uradna zakoličba ZU z višinskimi točkami; zakoličbo opravi za to pooblaščen geometer in pripravi elaborat oz. zapisnik o zakoličbi objekta.</t>
  </si>
  <si>
    <t>1.4</t>
  </si>
  <si>
    <t>Zavarovanje zakoličbenih točk, postavitev gradbenih profilov in prenos zakoličbe na profile, vključno z višinskimi točkami (za vse elemente gradnje po načrtu);</t>
  </si>
  <si>
    <t>1.5</t>
  </si>
  <si>
    <t>Posnetek obstoječe horizontalne siglalizacije (TT poti, celice kontejnerjev, oznake pozicij, robne črte nakladalnega pasu...) za potrebe vzpostavitve obstoječega stanja.</t>
  </si>
  <si>
    <t>1.6</t>
  </si>
  <si>
    <t>Geodetski posnetek obstoječega terena pred izvedbo del, vključno z obstoječimi objekti (za evidence in za spremljanje izmer izvedenih del) - začetno stanje.
(opomba: vmesne meritve za dokazovanje izvedenih količin so breme izvajalca in jih mora vkalkulirati v cene na enoto!)</t>
  </si>
  <si>
    <t>kpl</t>
  </si>
  <si>
    <t>PRIPRAVLJALNA DELA skupaj:</t>
  </si>
  <si>
    <t>RUŠITVENA DELA</t>
  </si>
  <si>
    <t xml:space="preserve">tehnologija odstranitve obstoječih asfaltnih plasti in cementne stabilizacije je prepuščena izvajalcu in vezana na terminski plan posamezne faze in tehnologijo proizvodnje asfaltne mase </t>
  </si>
  <si>
    <t>2.1</t>
  </si>
  <si>
    <t>m2</t>
  </si>
  <si>
    <t>2.2</t>
  </si>
  <si>
    <t>2.3</t>
  </si>
  <si>
    <t xml:space="preserve">Porušitev in odstranitev s cementom vezane (stabilizirane) nosilne plasti v debelini do 30 cm
(vključno z vmesnimi asfaltnimi plastmi - sendvič), vključno z odvozom na stalno deponijo in plačilom takse
</t>
  </si>
  <si>
    <t>m3</t>
  </si>
  <si>
    <t>2.4</t>
  </si>
  <si>
    <t>Rezanje asfaltne plasti s talno diamantno žago debele nad 10 cm</t>
  </si>
  <si>
    <t>RUŠITVENA DELA skupaj:</t>
  </si>
  <si>
    <t>ZEMELJSKA DELA</t>
  </si>
  <si>
    <t>doplačilo za ročni izkop na mestih kjer ni možno izvajati strojni izkop</t>
  </si>
  <si>
    <t>Izdelava nasipa iz zrnate kamnine - 3. kategorije
&gt; vgradnja materiala, pridobljenega pri širokem izkopu</t>
  </si>
  <si>
    <t>Dobava in izdelava nevezane nosilne plasti (NNP) enakomerno (D=0-32mm) zrnatega drobljenca, vključno s planiranjem (z natančnostjo ± 2cm) in utrjevanjem-uvaljanjem do projektno predpisane zbitosti.</t>
  </si>
  <si>
    <t>Zasip jarka iz s cementom vezanega enakomerno (D=0-32mm) zrnatega drobljenca vključno s planiranjem  in utrjevanjem-uvaljanjem do projektno predpisane zbitosti.</t>
  </si>
  <si>
    <t>Zasip jarka iz s pustim betonom C 10/12 vključno s planiranjem.</t>
  </si>
  <si>
    <t>Nakladanje in odvoz viškov materiala iz začasne na stalno deponijo in plačilo takse</t>
  </si>
  <si>
    <t>ZEMELJSKA DELA skupaj:</t>
  </si>
  <si>
    <t>VEZANE SPODNJE in ZGORNJE NOSILNE PLASTI ter OBRABNO - ZAPORNE PLASTI</t>
  </si>
  <si>
    <t>DOLOČILA:</t>
  </si>
  <si>
    <t>Lastnosti in vgradnja cementne stabilizacije mora biti v skladu s tehnično specifikacijo za ceste: TSC 06.320 : 2001 (Vezane spodnje nosilne plasti s hidravličnimi vezivi). Če je material pri izkopu ustrezen za vgradnjo v CS, se le ta lahko vgradi.</t>
  </si>
  <si>
    <t>upoštevati dodatek za povečanje odpornosti asfaltne zmesi na vpliv visokih temperatur in tvorjenja kolesnic – za povečanje togosti asfaltne zmesi</t>
  </si>
  <si>
    <t>4.1</t>
  </si>
  <si>
    <t>Pobrizg s polimerno bitumensko emulzijo 0,31 do 0,50 kg/m2</t>
  </si>
  <si>
    <t>4.2</t>
  </si>
  <si>
    <t>4.3</t>
  </si>
  <si>
    <t>4.4</t>
  </si>
  <si>
    <t>4.5</t>
  </si>
  <si>
    <t>4.6</t>
  </si>
  <si>
    <t>4.7</t>
  </si>
  <si>
    <t>4.8</t>
  </si>
  <si>
    <t>4.9</t>
  </si>
  <si>
    <t>4.10</t>
  </si>
  <si>
    <t>4.11</t>
  </si>
  <si>
    <t>4.12</t>
  </si>
  <si>
    <t>4.13</t>
  </si>
  <si>
    <t>kg</t>
  </si>
  <si>
    <t>VEZANE SPODNJE in ZGORNJE NOSILNE PLASTI ter OBRABNO- ZAPORNE PLASTI skupaj:</t>
  </si>
  <si>
    <t xml:space="preserve">KOMBINIRANE ARMIRANO BETONSKE PLOŠČE
</t>
  </si>
  <si>
    <t>5.1</t>
  </si>
  <si>
    <t>opaž za betoniranje temeljnih plošč 
- robni opaž višine 27 cm</t>
  </si>
  <si>
    <t>dobava in rezanje armaturnih mrež iz jekla kvalitete B 500-A ter polaganje z vezanjem po projektu armature.
(navedena je neto-vgrajena količina brez odpadka-odrezov)</t>
  </si>
  <si>
    <t>kom</t>
  </si>
  <si>
    <t>5.2</t>
  </si>
  <si>
    <t>KOMBINIRANE ARMIRANO BETONSKE PLOŠČE skupaj:</t>
  </si>
  <si>
    <t>2.5</t>
  </si>
  <si>
    <t>PROMETNA OPREMA in SIGNALIZACIJA</t>
  </si>
  <si>
    <t>Kompletna dobava materiala in izvedba horizontalne prometne signalizacije - tankoslojne voziščne označbe (zahtevane lastnosti: B3, S1, R2, RW0). Strojno izdelane talne označbe iz enokomponentne barve, vključno z 250 g/m2 posipa z drobci / kroglicami stekla, debelina plasti suhe snovi 250 mikrometra (2x nanos v razmaku 3-eh mesecev):</t>
  </si>
  <si>
    <t>neprekinjena črta širine 12 cm za označitev skladiščnih celic (bela barva)
&gt; 1x nanos</t>
  </si>
  <si>
    <t>neprekinjena črta širine 15 cm za označitev vozišča (bela barva)</t>
  </si>
  <si>
    <t>neprekinjena črta širine 15 cm za označitev RTG poti (rumena barva)</t>
  </si>
  <si>
    <t xml:space="preserve">oznaka stolpca skladiščnih celic - velika številka </t>
  </si>
  <si>
    <t>kos</t>
  </si>
  <si>
    <t xml:space="preserve">oznaka stolpca skladiščnih celic - mala številka </t>
  </si>
  <si>
    <t>oznaka vrstic skladiščnih celic - velika črka</t>
  </si>
  <si>
    <t>oznaka vrstic skladiščnih celic - mala črka
&gt; vklj. s predhodnim barvanjem podlage v sivi barvi</t>
  </si>
  <si>
    <t>talna označba servisnega polja, širina črte 12 cm (rumena barva)</t>
  </si>
  <si>
    <t>PROMETNA OPREMA in SIGNALIZACIJA skupaj:</t>
  </si>
  <si>
    <t>BETONSKE KONSTRUKCIJE</t>
  </si>
  <si>
    <t>dobava, rezanje in krivljenje armaturnih palic D≤16mm iz jekla kvalitete B 500-B ter polaganje z vezanjem po projektu armature (srednje komplicirana armatura).</t>
  </si>
  <si>
    <t xml:space="preserve">podložni beton C12/15, XC0 </t>
  </si>
  <si>
    <t>dobava, rezanje in krivljenje armaturnih palic D≤12mm iz jekla kvalitete B 500-B - Q 283, ter polaganje z vezanjem po projektu armature (srednje komplicirana armatura).</t>
  </si>
  <si>
    <t>NOTRANJA KONTROLA</t>
  </si>
  <si>
    <t>program preiskav za betonske zmesi</t>
  </si>
  <si>
    <t>2.6</t>
  </si>
  <si>
    <t>3.1</t>
  </si>
  <si>
    <t>3.2</t>
  </si>
  <si>
    <t>3.3</t>
  </si>
  <si>
    <t>3.5</t>
  </si>
  <si>
    <t>3.6</t>
  </si>
  <si>
    <t>3.7</t>
  </si>
  <si>
    <t>3.8</t>
  </si>
  <si>
    <t>5.1.1</t>
  </si>
  <si>
    <t>5.1.5</t>
  </si>
  <si>
    <t>5.1.2</t>
  </si>
  <si>
    <t>5.1.3</t>
  </si>
  <si>
    <t>5.1.4</t>
  </si>
  <si>
    <t>5.1.6</t>
  </si>
  <si>
    <t>5.2.1</t>
  </si>
  <si>
    <t>5.2.2</t>
  </si>
  <si>
    <t>5.2.3</t>
  </si>
  <si>
    <t>6.1</t>
  </si>
  <si>
    <t>6.1.1</t>
  </si>
  <si>
    <t>6.1.2</t>
  </si>
  <si>
    <t>6.1.3</t>
  </si>
  <si>
    <t>6.1.4</t>
  </si>
  <si>
    <t>6.1.5</t>
  </si>
  <si>
    <t>6.1.6</t>
  </si>
  <si>
    <t>6.1.7</t>
  </si>
  <si>
    <t>6.1.8</t>
  </si>
  <si>
    <t>6.1.9</t>
  </si>
  <si>
    <t>7.1</t>
  </si>
  <si>
    <t>7.2</t>
  </si>
  <si>
    <t xml:space="preserve">Kompletna dobava materiala in izvedba AB gred okoli tlakovcev
</t>
  </si>
  <si>
    <t xml:space="preserve">Kompletna dobava materiala in izvedba KAB plošč z armaturo - poskusno polje A1, B1
</t>
  </si>
  <si>
    <t>notranja kontrola asfalterskih del</t>
  </si>
  <si>
    <t>izvedba osnovnih preiskav asfaltnih in bitumenskih zmesi po Marshallu</t>
  </si>
  <si>
    <t>preiskave obrabno zaporne plasti</t>
  </si>
  <si>
    <t>preiskava vvezne plasti</t>
  </si>
  <si>
    <t>preiskava nosile plasti</t>
  </si>
  <si>
    <t>togost SIST EN 12697 - 26</t>
  </si>
  <si>
    <t>utrujanje SIST EN 12697 - 24</t>
  </si>
  <si>
    <t>tvorba kolesnic SIST EN 12697 - 22</t>
  </si>
  <si>
    <t>nizke temperature SIST EN 12697 - 46</t>
  </si>
  <si>
    <t>kocke</t>
  </si>
  <si>
    <t>Izdelava s cementom vezane (stabilizirane) nosilne plasti drobljenca v debelini do 15 cm
&gt; A=46.846 m2
&gt; vklj. z izravnavo; V=461 m3 (A=1.385 m2)
&gt; ponovna uporaba rezkanca ali dobava novega drobljenca (tehnologija prepuščena izvajalcu)
&gt; tlačna trdnost CS po 7 dneh med 2,5 MPa in 4,5 MPa, povprečno 3,5 MPa
&gt; vklj. z izdelavo analize obst. asfaltov  (reciklaža) in recepture za izvedbo cementne stabilizacije</t>
  </si>
  <si>
    <t>notranja kontrola skupaj:</t>
  </si>
  <si>
    <t>SKUPAJ:</t>
  </si>
  <si>
    <t>nepredvidena dela:</t>
  </si>
  <si>
    <t>Ureditev gradbišča v skladu z načrtom organizacije gradbišča in v skladu z varnostnim načrtom. Po končanih delih se odstranijo vsi provizoriji in območje gradbišča se pospravi in počisti. Načrt ureditve gradbišča je strošek izvajalca!
V ceni zajeti:
&gt; postavitev in najem gradbiščne table za označitev gradbišča (skladno z veljavnim Pravilnikom o označitvi gradbišča)
&gt; provizoriji za potrebe gradbišča (garderobe, pisarne, WC,  dovod, razvod in poraba električne energije ter vode)
&gt; gradbiščne-zaščitne ograje z dostopnimi vrati, napisne table in opozorilni znaki ter druga potrebna oprema
&gt; prometna ureditev v času gradnje - dovoljenja in izvedba zapore ali preusmeritve prometa, po potrebi je potrebno urediti obvoze za čas gradnje in jih primerno označiti
&gt; izdelava dovozov in dostopov uporabnikom do objektov oz. privezov v času gradnje</t>
  </si>
  <si>
    <t>AC 32 base PmB 25/55-65 A1/A2 v debelini 12 cm; C1</t>
  </si>
  <si>
    <t>AC 32 base PmB 25/55-65 A1/A2 v debelini 10 cm; B4</t>
  </si>
  <si>
    <t>AC 32 base PmB 25/55-65 A1/A2 v debelini 9 cm; A4, B3, C2</t>
  </si>
  <si>
    <t>Izdelava vezne plasti bituminizirane zmesi AC 22 bin PmB 10/40-60 + dodatek NV, v debelini 8 cm; A4, B3, B4</t>
  </si>
  <si>
    <t>Izdelava obrabne in zaporne plasti bituminizirane zmesi SMA 8 PmB 25/55-65 A2 + dodatek NV, v debelini 3,5 cm; B4, C1</t>
  </si>
  <si>
    <t xml:space="preserve">Izdelava poltoge obrabne plasti iz bituminizirane zmesi PA 11 PmB 25/55-65 z zalivno malto v debelini 5 cm skladno z RVS 08.16.03
&gt; asfaltna zmes z 24-30% votlin
&gt; toga zalivna zmes na osnovi hidravličnega veziva razred 1 (tlačna trdnost malte po 28 dneh &gt; 60 MPa)
&gt; min. tlačna trdnost kompozita PT obrabne plasti 20 MPa
&gt; vklj. z izdelavo recepture za izvedbo poltoge obrabne plasti                                   &gt;Poskusna polja A4, B3                                                                                                                                             </t>
  </si>
  <si>
    <t>Dobava in vgraditev mreže za preprečitev nastanka kolesnic v asfaltnih plasteh
&gt; območje RTG
&gt; mreža iz karbonskih vlakn z min. natezna trdnost 200 kN/m            &gt;poskusna polja B3, B4</t>
  </si>
  <si>
    <t xml:space="preserve">dvostranski opaž ravnih temeljev višine 30 cm 
</t>
  </si>
  <si>
    <t xml:space="preserve">beton C35/45, XC4, XS3, XM1, PV-III, vgradnja v AB elemente, preseka 0,20&lt;A≤0,30m3/m2 - temeljne plošče d=27cm
</t>
  </si>
  <si>
    <t>7.1.1</t>
  </si>
  <si>
    <t>7.1.2</t>
  </si>
  <si>
    <t>7.1.3</t>
  </si>
  <si>
    <t>7.1.4</t>
  </si>
  <si>
    <t>7.1.5</t>
  </si>
  <si>
    <t>7.1.6</t>
  </si>
  <si>
    <t>7.1.7</t>
  </si>
  <si>
    <t>7.1.11</t>
  </si>
  <si>
    <t>7.2.1</t>
  </si>
  <si>
    <t>7.2.2</t>
  </si>
  <si>
    <t>6.1.10</t>
  </si>
  <si>
    <t>7.3</t>
  </si>
  <si>
    <t>Črke s številkami (npr. A1) so oznake poskusnih polj</t>
  </si>
  <si>
    <t>Izdelava s cementom vezane (stabilizirane) nosilne plasti drobljenca v debelini do 15 cm
&gt; A=46.846 m2
&gt; vklj. z izravnavo; V=461 m3 (A=1.385 m2)
&gt; ponovna uporaba rezkanca ali dobava novega drobljenca (tehnologija prepuščena izvajalcu)
&gt; tlačna trdnost CS po 7 dneh med 2,5 MPa in 4,5 MPa, povprečno 3,5 MPa
&gt; vklj. z izdelavo analize obst. asfaltov  (reciklaža) in recepture za izvedbo cementne stabilizacije                                                        &gt;poskusno polje A4, A2</t>
  </si>
  <si>
    <t xml:space="preserve">Kompletna dobava materiala in izvedba KACB ploščo z mikroarmaturo - poskusno polje A3, B2 
</t>
  </si>
  <si>
    <t>Izvedba sondažnega izkopa na poskusnih poljih</t>
  </si>
  <si>
    <t>m</t>
  </si>
  <si>
    <t>5.1.8</t>
  </si>
  <si>
    <t>5.1.9</t>
  </si>
  <si>
    <t>5.1.10</t>
  </si>
  <si>
    <t>5.1.11</t>
  </si>
  <si>
    <t>5.2.5</t>
  </si>
  <si>
    <t>5.2.6</t>
  </si>
  <si>
    <t>5.2.7</t>
  </si>
  <si>
    <t>5.2.8</t>
  </si>
  <si>
    <t>1.7</t>
  </si>
  <si>
    <t>Izdelava  PID</t>
  </si>
  <si>
    <t>3.4</t>
  </si>
  <si>
    <t>Lastnosti in vgradnja vseh asfaltnih plasti mora biti v skladu s tehnično specifikacijo za ceste: TSC 06.300 / 06.410 : 2009 (Smernice in tehnični pogoji za graditev asfaltnih plasti) ter dodatnimi zahtevami iz specifikacij za asfaltne plasti, ki so sestavni del razpisne dokumentacije</t>
  </si>
  <si>
    <t>4.14</t>
  </si>
  <si>
    <t>4.15</t>
  </si>
  <si>
    <t>Izdelava prečnega konstrukcijskega (delujočega) mozničenega dilatacijskega stika; mozniki Ф32 mm - konstrukcijsko jeklo S 235 J2; B1</t>
  </si>
  <si>
    <t>Izdelava prečnega konstrukcijskega (delujočega) mozničenega dilatacijskega stika; mozniki Ф32 mm, l=500 mm - konstrukcijsko jeklo S 235 J2; A1</t>
  </si>
  <si>
    <t>Izdelava prečnega konstrukcijskega (delujočega) mozničenega dilatacijskega stika; mozniki Ф32 mm, l=500 mm - konstrukcijsko jeklo S 235 J2; B2</t>
  </si>
  <si>
    <t>Izdelava prečnega konstrukcijskega (delujočega) mozničenega dilatacijskega stika; mozniki Ф32 mm, l=500 mm - konstrukcijsko jeklo S 235 J2; A3</t>
  </si>
  <si>
    <t>Pobrizg s kationsko bitumensko emulzijo 0,31 do 0,50 kg/m2</t>
  </si>
  <si>
    <t>4.14.1</t>
  </si>
  <si>
    <t>4.14.2</t>
  </si>
  <si>
    <t>4.14.3</t>
  </si>
  <si>
    <t>4.14.4</t>
  </si>
  <si>
    <t>4.14.5</t>
  </si>
  <si>
    <t>4.14.6</t>
  </si>
  <si>
    <t>4.16</t>
  </si>
  <si>
    <t>jeklena nosilna vlakna mikroarmature FIBRAG STEEL F-DUE 60/65 19,5 kg/m3; A1</t>
  </si>
  <si>
    <t>FIBRAG STEEL F-DUE 40/45 v količini 24,5 kg/m3; B1</t>
  </si>
  <si>
    <t>Izdelava prečnega navideznega (vrezani) dilatacijskega stika</t>
  </si>
  <si>
    <t>Izdelava obrabne in zaporne plasti bituminizirane zmesi AC 11 surf PmB 25/55-65 v debelini 4 cm; C2</t>
  </si>
  <si>
    <t>Izdelava vezne plasti bituminizirane zmesi AC 22 bin PmB 25/55-65 A1/A2 + dodatek NV, v debelini 8 cm; C2</t>
  </si>
  <si>
    <t>Izdelava nosilne plasti bituminizirane zmesi AC 22 base B 50/70 A1/A2 v debelini 6 cm; A1, A3, B1, B2, izravnava</t>
  </si>
  <si>
    <t>Izdelava skladiščnih površin iz betonskih tlakovcev deb. 12 - 16 cm; C35/45, z zaklinjanjem                                                                              &gt; min. tlačna trdnost betonskih tlakovcev 55 Mpa
&gt; vklj. s peščeno podlogo v debelini 4 cm (4/8)
&gt; stiki zapolnjeni z mešanico peska 1/3 mm za zaklinjanje in poliuretanskim polnilom za tesnenje                                              &gt;poskusno polje A2</t>
  </si>
  <si>
    <t xml:space="preserve">Premik obstoječih BVO iz območja gradbišča na začasno deponijo ter ponovna postavitev BVO na prvotno lokacijo. </t>
  </si>
  <si>
    <t>Izdelava prečnega navideznega (vrezanega) dilatacijskega stika; A1</t>
  </si>
  <si>
    <t>Izdelava vzdolžnega delovnega (prekinitvenega) tisnjenega mozničenega dilatacijskega stika; mozniki Ф25 mm, l=450 mm - konstrukcijsko jeklo S 235 J2; A1</t>
  </si>
  <si>
    <t>Izdelava prečnega navideznega (vrezanega) mozničenega dilatacijskega stika; mozniki Ф25 mm, l=450 mm - konstrukcijsko jeklo S 235 J2; B1</t>
  </si>
  <si>
    <t>Izdelava prečnega navideznega (vrezanega) dilatacijskega stika; A3</t>
  </si>
  <si>
    <t>Izdelava vzdolžnega delovnega (prekinitvenega) tisnjenega mozničenega dilatacijskega stika; mozniki Ф25 mm, l=450 mm - konstrukcijsko jeklo S 235 J2; A3</t>
  </si>
  <si>
    <t>Izdelava prečnega navideznega (vrezanega) mozničenega dilatacijskega stika; mozniki Ф25 mm, l=450 mm - konstrukcijsko jeklo S 235 J2; B2</t>
  </si>
  <si>
    <t>poliestrska vlakna FIBRAG-POLY: ECOFLEX FRH 40, 3,6kg/m3</t>
  </si>
  <si>
    <t>Izdelava ločilnega (prostorskega) stika</t>
  </si>
  <si>
    <t>neprekinjena črta širine 12 cm za označitev poskusnih polj (barvna barva)
&gt; 1x nanos</t>
  </si>
  <si>
    <t>oznaka poskusnega polja - velika črka (A1, A2, A3, A4, B1, B2, B3, B, C1, C2)</t>
  </si>
  <si>
    <t>sveži beton (konsistenca + vsebnost zračnih por)</t>
  </si>
  <si>
    <t>7.2.3</t>
  </si>
  <si>
    <t>odpornost na prodor vode PV-II</t>
  </si>
  <si>
    <t xml:space="preserve">beton C35/45, XC4, XS3, vgradnja v AB elemente, preseka 0.08-0.12 m3/m1 -greda 0.3 x 0.27 m.
</t>
  </si>
  <si>
    <t xml:space="preserve">Preskus tlakovcev (po 6 za vsako odvzemno mesto):
na prostorninsko maso, tlačno, prečno razcepno in upogibno trdnost ter vodovpojnost
</t>
  </si>
  <si>
    <t>7.2.4</t>
  </si>
  <si>
    <t>Izdelava prečnega konstrukcijskega (delujočega) stika - konstrukcijsko jeklo S 235 J2; A1</t>
  </si>
  <si>
    <t>5.1.7</t>
  </si>
  <si>
    <t>5.2.4</t>
  </si>
  <si>
    <t>5.3</t>
  </si>
  <si>
    <t>5.4</t>
  </si>
  <si>
    <t>7.1.8</t>
  </si>
  <si>
    <t>7.1.10</t>
  </si>
  <si>
    <t>V priloženem popisu je v nekaterih postavkah naveden tudi proizvajalec in tip materiala ali opreme, zaradi ustreznejšega opisa materialov ali opreme. Navedba referenčnega materiala oz. opreme je zgolj informativne narave za opis primernosti materialov in opreme z zahtevanimi tehničnimi specifikacijami in kakovost, zato se lahko ponudi tudi drug material oz. oprema, ki pa mora dosegati najmanj enakovredno kvaliteto in zadostiti zahtevanim tehničnim specifikacijam navedenega materiala oz. opreme (skladno z 68.členom ZJN-3).
Pri delih, kjer je v popisu naveden določen material/izdelek z dopisom "ali enakovredno", je možna tudi izbira drugega materiala/izdelka z enakimi ali boljšimi fizikalnimi lastnostmi oz. enako ali boljšo kvaliteto kot v popisu naveden material/izdelek, vendar s predhodnim dogovorom in potrditvijo naročnika v soglasju z odg.projektantom. Stroški dokazovanja ustreznosti drugega materiala/izdelka so na strani izvajalca.</t>
  </si>
  <si>
    <t>Naročnik zagotovi izvajalcu območje, potrebno za organizacijo delovišča. Vse druge zadeve v zvezi s tem so v pristojnosti izvajalca, ki pa morajo biti skladne z naročnikovimi zahtevami.
Naročnik ima zaradi obratovanja določene pogoje glede faznosti izvajanja del, katere mora ponudnik/izvajalec upoštevati pri organizaciji delovišča  in faznosti izvajanja del!</t>
  </si>
  <si>
    <t xml:space="preserve">Rezkanje in odvoz plasti cemente stabilizacije v debelini 15-20 cm; nalaganje na kamion, vključno z odvozom na stalno deponijo in plačilom takse
</t>
  </si>
  <si>
    <t>Razna nepredvidena in manjša rušitvena dela, ki se pojavijo v času gradnje in se obračunajo po dejanskih porabljenem času delavcev, z vpisom v gradbeni dnevnik in po predhodni potrditvi  naročnika.</t>
  </si>
  <si>
    <t>a</t>
  </si>
  <si>
    <t>PK</t>
  </si>
  <si>
    <t>ur</t>
  </si>
  <si>
    <t>b</t>
  </si>
  <si>
    <t>KV</t>
  </si>
  <si>
    <t>c</t>
  </si>
  <si>
    <t>NK</t>
  </si>
  <si>
    <t>2.7</t>
  </si>
  <si>
    <t>Široki strojni izkop  III. ktg,. kategorije, vključno z nakladanjem in odvozom na stalno deponijo, plačilo taks</t>
  </si>
  <si>
    <t>Strojni izkop III. ktg, širine dna kanalov do 1 m, globine do 1 m in odvozom na stalno  deponijo s plačilom taks</t>
  </si>
  <si>
    <t xml:space="preserve">Rezkanje in odvoz asfaltne plasti v debelini do 16 cm; nalaganje na kamion, odvoz na začasno deponijo do 2 km znotraj območja pristanišča, razkladanje, raztiranje, valjanje
</t>
  </si>
  <si>
    <t xml:space="preserve">Rezkanje in odvoz asfaltne (poltoge konstrukcije) plasti v debelini do 5 cm; nalaganje na kamion, odvoz na začasno deponijo do 2 km znotraj območja pristanišča, razkladanje, raztiranje, valjanje
</t>
  </si>
  <si>
    <t xml:space="preserve">Rezkanje in odvoz asfaltne plasti v debelini do 4 cm (pod CS za izravnavo celotnega poskusnega polja), končna izravnava.  Odvečni material nalaganje na kamion, odvoz na začasno deponijo do 2 km znotraj območja pristanišča, razkladanje, raztiranje, valjanje
</t>
  </si>
  <si>
    <t>A</t>
  </si>
  <si>
    <t>Pomen krajšanih besed v tekstih:
- investitor - INV
- naročnik - NA
- izvajalec/pogodbenik - IZV
- načrt priprave-ureditve gradbišča - NUG
- načrt poteka in zaključka gradnje (terminski načrt) - TN
- analiza cene (A) zahtevana s strani naročnika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</si>
</sst>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0_-;\-* #,##0.00_-;_-* &quot;-&quot;??_-;_-@_-"/>
    <numFmt numFmtId="165" formatCode="_(* #,##0.00_);_(* \(#,##0.00\);_(* &quot;-&quot;??_);_(@_)"/>
    <numFmt numFmtId="166" formatCode="_-* #,##0.00\ _S_I_T_-;\-* #,##0.00\ _S_I_T_-;_-* &quot;-&quot;??\ _S_I_T_-;_-@_-"/>
  </numFmts>
  <fonts count="21" x14ac:knownFonts="1">
    <font>
      <sz val="11"/>
      <color theme="1"/>
      <name val="Calibri"/>
      <family val="2"/>
      <charset val="238"/>
      <scheme val="minor"/>
    </font>
    <font>
      <sz val="11"/>
      <color theme="1"/>
      <name val="Calibri"/>
      <family val="2"/>
      <charset val="238"/>
      <scheme val="minor"/>
    </font>
    <font>
      <sz val="10"/>
      <name val="Arial"/>
      <family val="2"/>
      <charset val="238"/>
    </font>
    <font>
      <i/>
      <sz val="9"/>
      <name val="Arial CE"/>
      <charset val="238"/>
    </font>
    <font>
      <b/>
      <sz val="12"/>
      <name val="Arial"/>
      <family val="2"/>
      <charset val="238"/>
    </font>
    <font>
      <b/>
      <sz val="11"/>
      <name val="Arial"/>
      <family val="2"/>
      <charset val="238"/>
    </font>
    <font>
      <b/>
      <sz val="10"/>
      <name val="Arial"/>
      <family val="2"/>
      <charset val="238"/>
    </font>
    <font>
      <sz val="9"/>
      <name val="Arial"/>
      <family val="2"/>
      <charset val="238"/>
    </font>
    <font>
      <strike/>
      <sz val="9"/>
      <name val="Arial"/>
      <family val="2"/>
      <charset val="238"/>
    </font>
    <font>
      <b/>
      <sz val="9"/>
      <name val="Arial"/>
      <family val="2"/>
      <charset val="238"/>
    </font>
    <font>
      <sz val="10"/>
      <name val="Arial CE"/>
      <charset val="238"/>
    </font>
    <font>
      <sz val="10"/>
      <name val="Arial CE"/>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i/>
      <sz val="10"/>
      <color rgb="FFFF0000"/>
      <name val="Calibri"/>
      <family val="2"/>
      <charset val="238"/>
      <scheme val="minor"/>
    </font>
    <font>
      <sz val="10"/>
      <color rgb="FFFF000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indexed="22"/>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auto="1"/>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s>
  <cellStyleXfs count="10">
    <xf numFmtId="0" fontId="0" fillId="0" borderId="0"/>
    <xf numFmtId="164"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10" fillId="0" borderId="0"/>
    <xf numFmtId="0" fontId="10" fillId="0" borderId="0"/>
    <xf numFmtId="165" fontId="11" fillId="0" borderId="0" applyFont="0" applyFill="0" applyBorder="0" applyAlignment="0" applyProtection="0"/>
    <xf numFmtId="166" fontId="10" fillId="0" borderId="0" applyFont="0" applyFill="0" applyBorder="0" applyAlignment="0" applyProtection="0"/>
  </cellStyleXfs>
  <cellXfs count="233">
    <xf numFmtId="0" fontId="0" fillId="0" borderId="0" xfId="0"/>
    <xf numFmtId="49" fontId="3" fillId="0" borderId="1" xfId="2" applyNumberFormat="1" applyFont="1" applyBorder="1" applyAlignment="1" applyProtection="1">
      <alignment horizontal="center" vertical="top"/>
    </xf>
    <xf numFmtId="0" fontId="3" fillId="0" borderId="1" xfId="2" applyNumberFormat="1" applyFont="1" applyBorder="1" applyAlignment="1" applyProtection="1">
      <alignment horizontal="center" vertical="top" wrapText="1"/>
    </xf>
    <xf numFmtId="49" fontId="4" fillId="2" borderId="2" xfId="3" applyNumberFormat="1" applyFont="1" applyFill="1" applyBorder="1" applyAlignment="1" applyProtection="1">
      <alignment horizontal="left" vertical="top"/>
    </xf>
    <xf numFmtId="49" fontId="4" fillId="0" borderId="3" xfId="3" applyNumberFormat="1" applyFont="1" applyFill="1" applyBorder="1" applyAlignment="1" applyProtection="1">
      <alignment horizontal="left" vertical="top"/>
    </xf>
    <xf numFmtId="49" fontId="5" fillId="3" borderId="4" xfId="3" applyNumberFormat="1" applyFont="1" applyFill="1" applyBorder="1" applyAlignment="1" applyProtection="1">
      <alignment horizontal="left" vertical="top"/>
    </xf>
    <xf numFmtId="49" fontId="5" fillId="0" borderId="4" xfId="3" applyNumberFormat="1" applyFont="1" applyFill="1" applyBorder="1" applyAlignment="1" applyProtection="1">
      <alignment horizontal="left" vertical="top"/>
    </xf>
    <xf numFmtId="49" fontId="6" fillId="4" borderId="4" xfId="3" applyNumberFormat="1" applyFont="1" applyFill="1" applyBorder="1" applyAlignment="1" applyProtection="1">
      <alignment horizontal="left" vertical="top"/>
    </xf>
    <xf numFmtId="0" fontId="2" fillId="5" borderId="4" xfId="4" applyFont="1" applyFill="1" applyBorder="1" applyAlignment="1" applyProtection="1">
      <alignment horizontal="left" vertical="top" wrapText="1"/>
    </xf>
    <xf numFmtId="0" fontId="2" fillId="0" borderId="4" xfId="4" applyFont="1" applyFill="1" applyBorder="1" applyAlignment="1" applyProtection="1">
      <alignment horizontal="left" vertical="top" wrapText="1"/>
    </xf>
    <xf numFmtId="0" fontId="7" fillId="0" borderId="4" xfId="4" applyFont="1" applyFill="1" applyBorder="1" applyAlignment="1" applyProtection="1">
      <alignment horizontal="right" vertical="top" wrapText="1"/>
    </xf>
    <xf numFmtId="0" fontId="7" fillId="0" borderId="4" xfId="4" applyFont="1" applyFill="1" applyBorder="1" applyAlignment="1" applyProtection="1">
      <alignment horizontal="left" vertical="top" wrapText="1"/>
    </xf>
    <xf numFmtId="0" fontId="8" fillId="0" borderId="4" xfId="4" applyFont="1" applyFill="1" applyBorder="1" applyAlignment="1" applyProtection="1">
      <alignment horizontal="left" vertical="top" wrapText="1"/>
    </xf>
    <xf numFmtId="0" fontId="2" fillId="0" borderId="0" xfId="4" applyFont="1" applyProtection="1"/>
    <xf numFmtId="49" fontId="7" fillId="0" borderId="4" xfId="3" applyNumberFormat="1" applyFont="1" applyBorder="1" applyAlignment="1" applyProtection="1">
      <alignment horizontal="left" vertical="top"/>
    </xf>
    <xf numFmtId="49" fontId="4" fillId="2" borderId="2" xfId="3" quotePrefix="1" applyNumberFormat="1" applyFont="1" applyFill="1" applyBorder="1" applyAlignment="1" applyProtection="1">
      <alignment horizontal="left" vertical="top" wrapText="1"/>
    </xf>
    <xf numFmtId="49" fontId="4" fillId="0" borderId="3" xfId="3" quotePrefix="1" applyNumberFormat="1" applyFont="1" applyFill="1" applyBorder="1" applyAlignment="1" applyProtection="1">
      <alignment horizontal="left" vertical="top" wrapText="1"/>
    </xf>
    <xf numFmtId="49" fontId="5" fillId="3" borderId="4" xfId="3" quotePrefix="1" applyNumberFormat="1" applyFont="1" applyFill="1" applyBorder="1" applyAlignment="1" applyProtection="1">
      <alignment horizontal="left" vertical="top" wrapText="1"/>
    </xf>
    <xf numFmtId="49" fontId="5" fillId="0" borderId="4" xfId="3" quotePrefix="1" applyNumberFormat="1" applyFont="1" applyFill="1" applyBorder="1" applyAlignment="1" applyProtection="1">
      <alignment horizontal="left" vertical="top" wrapText="1"/>
    </xf>
    <xf numFmtId="49" fontId="6" fillId="4" borderId="4" xfId="3" applyNumberFormat="1" applyFont="1" applyFill="1" applyBorder="1" applyAlignment="1" applyProtection="1">
      <alignment horizontal="left" vertical="top" wrapText="1"/>
    </xf>
    <xf numFmtId="2" fontId="6" fillId="4" borderId="4" xfId="3" applyNumberFormat="1" applyFont="1" applyFill="1" applyBorder="1" applyAlignment="1" applyProtection="1">
      <alignment horizontal="left" vertical="top" wrapText="1"/>
    </xf>
    <xf numFmtId="49" fontId="5" fillId="3" borderId="4" xfId="3" applyNumberFormat="1" applyFont="1" applyFill="1" applyBorder="1" applyAlignment="1" applyProtection="1">
      <alignment horizontal="left" vertical="top" wrapText="1"/>
    </xf>
    <xf numFmtId="49" fontId="5" fillId="0" borderId="4" xfId="3" applyNumberFormat="1" applyFont="1" applyFill="1" applyBorder="1" applyAlignment="1" applyProtection="1">
      <alignment horizontal="left" vertical="top" wrapText="1"/>
    </xf>
    <xf numFmtId="2" fontId="6" fillId="4" borderId="4" xfId="3" quotePrefix="1" applyNumberFormat="1" applyFont="1" applyFill="1" applyBorder="1" applyAlignment="1" applyProtection="1">
      <alignment horizontal="left" vertical="top" wrapText="1"/>
    </xf>
    <xf numFmtId="0" fontId="2" fillId="0" borderId="0" xfId="4" applyFont="1" applyAlignment="1" applyProtection="1">
      <alignment horizontal="left" wrapText="1"/>
    </xf>
    <xf numFmtId="0" fontId="0" fillId="0" borderId="0" xfId="0" applyAlignment="1">
      <alignment wrapText="1"/>
    </xf>
    <xf numFmtId="0" fontId="12" fillId="0" borderId="0" xfId="5" applyFont="1" applyFill="1" applyBorder="1" applyAlignment="1" applyProtection="1">
      <alignment horizontal="left" vertical="top" wrapText="1"/>
    </xf>
    <xf numFmtId="49" fontId="13" fillId="0" borderId="5" xfId="2" applyNumberFormat="1" applyFont="1" applyFill="1" applyBorder="1" applyAlignment="1" applyProtection="1">
      <alignment horizontal="justify" vertical="top" wrapText="1"/>
    </xf>
    <xf numFmtId="49" fontId="13" fillId="0" borderId="0" xfId="2" applyNumberFormat="1" applyFont="1" applyFill="1" applyBorder="1" applyAlignment="1" applyProtection="1">
      <alignment horizontal="justify" vertical="top" wrapText="1"/>
    </xf>
    <xf numFmtId="49" fontId="12" fillId="0" borderId="7" xfId="2" applyNumberFormat="1" applyFont="1" applyFill="1" applyBorder="1" applyAlignment="1" applyProtection="1">
      <alignment horizontal="justify" vertical="top" wrapText="1"/>
    </xf>
    <xf numFmtId="49" fontId="14" fillId="0" borderId="10" xfId="2" applyNumberFormat="1" applyFont="1" applyFill="1" applyBorder="1" applyAlignment="1" applyProtection="1">
      <alignment horizontal="justify" vertical="top" wrapText="1"/>
    </xf>
    <xf numFmtId="49" fontId="13" fillId="0" borderId="13" xfId="2" applyNumberFormat="1" applyFont="1" applyFill="1" applyBorder="1" applyAlignment="1" applyProtection="1">
      <alignment horizontal="justify" vertical="top" wrapText="1"/>
    </xf>
    <xf numFmtId="49" fontId="15" fillId="0" borderId="16" xfId="2" applyNumberFormat="1" applyFont="1" applyFill="1" applyBorder="1" applyAlignment="1" applyProtection="1">
      <alignment horizontal="justify" vertical="top" wrapText="1"/>
    </xf>
    <xf numFmtId="2" fontId="13" fillId="0" borderId="4" xfId="5" applyNumberFormat="1" applyFont="1" applyFill="1" applyBorder="1" applyAlignment="1" applyProtection="1">
      <alignment horizontal="left" vertical="top" wrapText="1"/>
    </xf>
    <xf numFmtId="0" fontId="13" fillId="0" borderId="4" xfId="6" applyNumberFormat="1" applyFont="1" applyFill="1" applyBorder="1" applyAlignment="1" applyProtection="1">
      <alignment horizontal="left" vertical="top" wrapText="1"/>
    </xf>
    <xf numFmtId="0" fontId="12" fillId="0" borderId="10" xfId="2" applyFont="1" applyFill="1" applyBorder="1" applyAlignment="1" applyProtection="1">
      <alignment horizontal="left" vertical="center" wrapText="1"/>
    </xf>
    <xf numFmtId="0" fontId="13" fillId="0" borderId="0" xfId="5" applyFont="1" applyFill="1" applyBorder="1" applyAlignment="1" applyProtection="1">
      <alignment horizontal="left" vertical="top" wrapText="1"/>
    </xf>
    <xf numFmtId="0" fontId="13" fillId="0" borderId="4" xfId="5" applyFont="1" applyFill="1" applyBorder="1" applyAlignment="1" applyProtection="1">
      <alignment horizontal="left" vertical="top" wrapText="1"/>
    </xf>
    <xf numFmtId="0" fontId="13" fillId="0" borderId="4" xfId="2" applyFont="1" applyFill="1" applyBorder="1" applyAlignment="1" applyProtection="1">
      <alignment horizontal="left" vertical="top" wrapText="1"/>
    </xf>
    <xf numFmtId="0" fontId="13" fillId="0" borderId="0" xfId="2" applyFont="1" applyFill="1" applyBorder="1" applyAlignment="1" applyProtection="1">
      <alignment horizontal="left" vertical="top" wrapText="1"/>
    </xf>
    <xf numFmtId="0" fontId="13" fillId="0" borderId="0" xfId="9" applyNumberFormat="1" applyFont="1" applyFill="1" applyBorder="1" applyAlignment="1" applyProtection="1">
      <alignment horizontal="left" vertical="top" wrapText="1"/>
    </xf>
    <xf numFmtId="0" fontId="13" fillId="0" borderId="4" xfId="5" applyFont="1" applyFill="1" applyBorder="1" applyAlignment="1" applyProtection="1">
      <alignment vertical="top" wrapText="1"/>
    </xf>
    <xf numFmtId="49" fontId="13" fillId="0" borderId="4" xfId="2" applyNumberFormat="1" applyFont="1" applyFill="1" applyBorder="1" applyAlignment="1" applyProtection="1">
      <alignment horizontal="left" vertical="top" wrapText="1"/>
    </xf>
    <xf numFmtId="0" fontId="12" fillId="0" borderId="0" xfId="2" applyFont="1" applyFill="1" applyBorder="1" applyAlignment="1" applyProtection="1">
      <alignment horizontal="left" vertical="top" wrapText="1"/>
    </xf>
    <xf numFmtId="0" fontId="12" fillId="0" borderId="0" xfId="2" applyFont="1" applyFill="1" applyBorder="1" applyAlignment="1" applyProtection="1">
      <alignment horizontal="left" vertical="center" wrapText="1"/>
    </xf>
    <xf numFmtId="0" fontId="13" fillId="0" borderId="4"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left" vertical="top" wrapText="1"/>
    </xf>
    <xf numFmtId="0" fontId="16" fillId="0" borderId="0" xfId="0" applyFont="1" applyAlignment="1">
      <alignment wrapText="1"/>
    </xf>
    <xf numFmtId="0" fontId="13" fillId="0" borderId="0" xfId="5" applyNumberFormat="1" applyFont="1" applyFill="1" applyBorder="1" applyAlignment="1" applyProtection="1">
      <alignment horizontal="center" wrapText="1"/>
    </xf>
    <xf numFmtId="0" fontId="12" fillId="0" borderId="7" xfId="2" applyFont="1" applyFill="1" applyBorder="1" applyAlignment="1" applyProtection="1">
      <alignment horizontal="center" wrapText="1"/>
    </xf>
    <xf numFmtId="0" fontId="14" fillId="0" borderId="10" xfId="2" applyFont="1" applyFill="1" applyBorder="1" applyAlignment="1" applyProtection="1">
      <alignment horizontal="center" wrapText="1"/>
    </xf>
    <xf numFmtId="0" fontId="13" fillId="0" borderId="13" xfId="2" applyFont="1" applyFill="1" applyBorder="1" applyAlignment="1" applyProtection="1">
      <alignment horizontal="center" wrapText="1"/>
    </xf>
    <xf numFmtId="0" fontId="15" fillId="0" borderId="16" xfId="2" applyFont="1" applyFill="1" applyBorder="1" applyAlignment="1" applyProtection="1">
      <alignment horizontal="center" wrapText="1"/>
    </xf>
    <xf numFmtId="0" fontId="13" fillId="0" borderId="0" xfId="2" applyFont="1" applyFill="1" applyAlignment="1" applyProtection="1">
      <alignment horizontal="center" wrapText="1"/>
    </xf>
    <xf numFmtId="0" fontId="12" fillId="0" borderId="10" xfId="2" applyNumberFormat="1" applyFont="1" applyFill="1" applyBorder="1" applyAlignment="1" applyProtection="1">
      <alignment horizontal="center" vertical="center" wrapText="1"/>
    </xf>
    <xf numFmtId="0" fontId="13" fillId="0" borderId="4" xfId="5" applyNumberFormat="1" applyFont="1" applyFill="1" applyBorder="1" applyAlignment="1" applyProtection="1">
      <alignment horizontal="center" wrapText="1"/>
    </xf>
    <xf numFmtId="0" fontId="13" fillId="0" borderId="4" xfId="0" applyNumberFormat="1" applyFont="1" applyBorder="1" applyAlignment="1" applyProtection="1">
      <alignment horizontal="center" wrapText="1"/>
    </xf>
    <xf numFmtId="0" fontId="13" fillId="0" borderId="0" xfId="0" applyNumberFormat="1" applyFont="1" applyBorder="1" applyAlignment="1" applyProtection="1">
      <alignment horizontal="center" wrapText="1"/>
    </xf>
    <xf numFmtId="0" fontId="13" fillId="0" borderId="0" xfId="2" applyFont="1" applyFill="1" applyAlignment="1" applyProtection="1">
      <alignment horizontal="center" vertical="top" wrapText="1"/>
    </xf>
    <xf numFmtId="1" fontId="12" fillId="0" borderId="6" xfId="2" applyNumberFormat="1" applyFont="1" applyFill="1" applyBorder="1" applyAlignment="1" applyProtection="1">
      <alignment horizontal="center" vertical="top" wrapText="1"/>
    </xf>
    <xf numFmtId="1" fontId="13" fillId="0" borderId="9" xfId="2" applyNumberFormat="1" applyFont="1" applyFill="1" applyBorder="1" applyAlignment="1" applyProtection="1">
      <alignment horizontal="center" vertical="top" wrapText="1"/>
    </xf>
    <xf numFmtId="1" fontId="13" fillId="0" borderId="12" xfId="2" applyNumberFormat="1" applyFont="1" applyFill="1" applyBorder="1" applyAlignment="1" applyProtection="1">
      <alignment horizontal="center" vertical="top" wrapText="1"/>
    </xf>
    <xf numFmtId="1" fontId="13" fillId="0" borderId="15" xfId="2" applyNumberFormat="1" applyFont="1" applyFill="1" applyBorder="1" applyAlignment="1" applyProtection="1">
      <alignment horizontal="center" vertical="top" wrapText="1"/>
    </xf>
    <xf numFmtId="1" fontId="13" fillId="0" borderId="0" xfId="2" applyNumberFormat="1" applyFont="1" applyAlignment="1" applyProtection="1">
      <alignment horizontal="center" vertical="top" wrapText="1"/>
    </xf>
    <xf numFmtId="1" fontId="12" fillId="0" borderId="31" xfId="2" applyNumberFormat="1" applyFont="1" applyFill="1" applyBorder="1" applyAlignment="1" applyProtection="1">
      <alignment horizontal="center" vertical="center" wrapText="1"/>
    </xf>
    <xf numFmtId="0" fontId="12" fillId="4" borderId="16" xfId="2" applyFont="1" applyFill="1" applyBorder="1" applyAlignment="1" applyProtection="1">
      <alignment horizontal="left" vertical="center" wrapText="1"/>
    </xf>
    <xf numFmtId="49" fontId="12" fillId="4" borderId="16" xfId="2" applyNumberFormat="1" applyFont="1" applyFill="1" applyBorder="1" applyAlignment="1" applyProtection="1">
      <alignment horizontal="justify" vertical="top" wrapText="1"/>
    </xf>
    <xf numFmtId="4" fontId="13" fillId="0" borderId="0" xfId="5" applyNumberFormat="1" applyFont="1" applyFill="1" applyBorder="1" applyAlignment="1" applyProtection="1">
      <alignment horizontal="center" wrapText="1"/>
    </xf>
    <xf numFmtId="4" fontId="13" fillId="0" borderId="0" xfId="5" applyNumberFormat="1" applyFont="1" applyBorder="1" applyAlignment="1" applyProtection="1">
      <alignment horizontal="center" wrapText="1"/>
    </xf>
    <xf numFmtId="4" fontId="12" fillId="0" borderId="7" xfId="2" applyNumberFormat="1" applyFont="1" applyFill="1" applyBorder="1" applyAlignment="1" applyProtection="1">
      <alignment horizontal="center" wrapText="1"/>
    </xf>
    <xf numFmtId="4" fontId="14" fillId="0" borderId="10" xfId="2" applyNumberFormat="1" applyFont="1" applyFill="1" applyBorder="1" applyAlignment="1" applyProtection="1">
      <alignment horizontal="center" wrapText="1"/>
    </xf>
    <xf numFmtId="4" fontId="13" fillId="0" borderId="13" xfId="2" applyNumberFormat="1" applyFont="1" applyFill="1" applyBorder="1" applyAlignment="1" applyProtection="1">
      <alignment horizontal="center" wrapText="1"/>
    </xf>
    <xf numFmtId="4" fontId="14" fillId="0" borderId="16" xfId="2" applyNumberFormat="1" applyFont="1" applyFill="1" applyBorder="1" applyAlignment="1" applyProtection="1">
      <alignment horizontal="center" wrapText="1"/>
    </xf>
    <xf numFmtId="4" fontId="13" fillId="0" borderId="0" xfId="2" applyNumberFormat="1" applyFont="1" applyFill="1" applyAlignment="1" applyProtection="1">
      <alignment horizontal="center" wrapText="1"/>
    </xf>
    <xf numFmtId="4" fontId="12" fillId="0" borderId="10" xfId="2" applyNumberFormat="1" applyFont="1" applyFill="1" applyBorder="1" applyAlignment="1" applyProtection="1">
      <alignment horizontal="center" wrapText="1"/>
    </xf>
    <xf numFmtId="4" fontId="12" fillId="0" borderId="10" xfId="2" applyNumberFormat="1" applyFont="1" applyFill="1" applyBorder="1" applyAlignment="1" applyProtection="1">
      <alignment horizontal="center" wrapText="1"/>
      <protection locked="0"/>
    </xf>
    <xf numFmtId="4" fontId="12" fillId="0" borderId="32" xfId="2" applyNumberFormat="1" applyFont="1" applyFill="1" applyBorder="1" applyAlignment="1" applyProtection="1">
      <alignment horizontal="center" wrapText="1"/>
    </xf>
    <xf numFmtId="4" fontId="13" fillId="0" borderId="4" xfId="5" applyNumberFormat="1" applyFont="1" applyFill="1" applyBorder="1" applyAlignment="1" applyProtection="1">
      <alignment horizontal="center" wrapText="1"/>
    </xf>
    <xf numFmtId="4" fontId="13" fillId="0" borderId="4" xfId="5" applyNumberFormat="1" applyFont="1" applyBorder="1" applyAlignment="1" applyProtection="1">
      <alignment horizontal="center" wrapText="1"/>
    </xf>
    <xf numFmtId="4" fontId="13" fillId="0" borderId="4" xfId="0" applyNumberFormat="1" applyFont="1" applyFill="1" applyBorder="1" applyAlignment="1" applyProtection="1">
      <alignment horizontal="center" wrapText="1"/>
    </xf>
    <xf numFmtId="4" fontId="13" fillId="0" borderId="0" xfId="0" applyNumberFormat="1" applyFont="1" applyFill="1" applyBorder="1" applyAlignment="1" applyProtection="1">
      <alignment horizontal="center" wrapText="1"/>
    </xf>
    <xf numFmtId="49" fontId="14" fillId="0" borderId="1" xfId="2" applyNumberFormat="1" applyFont="1" applyFill="1" applyBorder="1" applyAlignment="1" applyProtection="1">
      <alignment horizontal="center" vertical="top" wrapText="1"/>
    </xf>
    <xf numFmtId="1" fontId="12" fillId="0" borderId="33" xfId="2" applyNumberFormat="1" applyFont="1" applyFill="1" applyBorder="1" applyAlignment="1" applyProtection="1">
      <alignment horizontal="center" vertical="top" wrapText="1"/>
    </xf>
    <xf numFmtId="0" fontId="12" fillId="0" borderId="5" xfId="2" applyFont="1" applyFill="1" applyBorder="1" applyAlignment="1" applyProtection="1">
      <alignment horizontal="center" wrapText="1"/>
    </xf>
    <xf numFmtId="4" fontId="12" fillId="0" borderId="5" xfId="2" applyNumberFormat="1" applyFont="1" applyFill="1" applyBorder="1" applyAlignment="1" applyProtection="1">
      <alignment horizontal="center" wrapText="1"/>
    </xf>
    <xf numFmtId="49" fontId="12" fillId="0" borderId="10" xfId="2" applyNumberFormat="1" applyFont="1" applyFill="1" applyBorder="1" applyAlignment="1" applyProtection="1">
      <alignment horizontal="justify" vertical="top" wrapText="1"/>
    </xf>
    <xf numFmtId="0" fontId="13" fillId="0" borderId="10" xfId="2" applyFont="1" applyFill="1" applyBorder="1" applyAlignment="1" applyProtection="1">
      <alignment horizontal="center" wrapText="1"/>
    </xf>
    <xf numFmtId="4" fontId="13" fillId="0" borderId="10" xfId="2" applyNumberFormat="1" applyFont="1" applyFill="1" applyBorder="1" applyAlignment="1" applyProtection="1">
      <alignment horizontal="center" wrapText="1"/>
    </xf>
    <xf numFmtId="0" fontId="16" fillId="0" borderId="5" xfId="0" applyFont="1" applyBorder="1" applyAlignment="1">
      <alignment wrapText="1"/>
    </xf>
    <xf numFmtId="0" fontId="12" fillId="4" borderId="16" xfId="2" applyFont="1" applyFill="1" applyBorder="1" applyAlignment="1" applyProtection="1">
      <alignment wrapText="1"/>
    </xf>
    <xf numFmtId="0" fontId="12" fillId="0" borderId="0" xfId="2" applyFont="1" applyFill="1" applyBorder="1" applyAlignment="1" applyProtection="1">
      <alignment wrapText="1"/>
    </xf>
    <xf numFmtId="4" fontId="13" fillId="0" borderId="0" xfId="6" applyNumberFormat="1" applyFont="1" applyFill="1" applyBorder="1" applyAlignment="1" applyProtection="1">
      <alignment wrapText="1"/>
    </xf>
    <xf numFmtId="0" fontId="17" fillId="0" borderId="0" xfId="0" applyFont="1" applyAlignment="1">
      <alignment wrapText="1"/>
    </xf>
    <xf numFmtId="4" fontId="13" fillId="0" borderId="0" xfId="2" applyNumberFormat="1" applyFont="1" applyFill="1" applyAlignment="1" applyProtection="1">
      <alignment horizontal="center" vertical="top" wrapText="1"/>
    </xf>
    <xf numFmtId="49" fontId="13" fillId="0" borderId="0" xfId="2" applyNumberFormat="1" applyFont="1" applyFill="1" applyAlignment="1" applyProtection="1">
      <alignment horizontal="justify" vertical="top" wrapText="1"/>
    </xf>
    <xf numFmtId="0" fontId="13" fillId="0" borderId="0" xfId="2" applyFont="1" applyFill="1" applyAlignment="1" applyProtection="1">
      <alignment horizontal="left" vertical="top" wrapText="1"/>
    </xf>
    <xf numFmtId="49" fontId="12" fillId="0" borderId="0" xfId="2" applyNumberFormat="1" applyFont="1" applyFill="1" applyAlignment="1" applyProtection="1">
      <alignment horizontal="left" vertical="top" wrapText="1"/>
    </xf>
    <xf numFmtId="49" fontId="13" fillId="0" borderId="0" xfId="2" applyNumberFormat="1" applyFont="1" applyFill="1" applyAlignment="1" applyProtection="1">
      <alignment horizontal="justify" vertical="top" wrapText="1"/>
    </xf>
    <xf numFmtId="0" fontId="13" fillId="0" borderId="4" xfId="5" applyFont="1" applyFill="1" applyBorder="1" applyAlignment="1" applyProtection="1">
      <alignment horizontal="center" vertical="top" wrapText="1"/>
    </xf>
    <xf numFmtId="1" fontId="12" fillId="0" borderId="0" xfId="2" applyNumberFormat="1" applyFont="1" applyFill="1" applyAlignment="1" applyProtection="1">
      <alignment horizontal="center" vertical="top" wrapText="1"/>
    </xf>
    <xf numFmtId="1" fontId="13" fillId="0" borderId="0" xfId="2" applyNumberFormat="1" applyFont="1" applyBorder="1" applyAlignment="1" applyProtection="1">
      <alignment horizontal="center" vertical="top" wrapText="1"/>
    </xf>
    <xf numFmtId="4" fontId="13" fillId="0" borderId="0" xfId="2" applyNumberFormat="1" applyFont="1" applyFill="1" applyAlignment="1" applyProtection="1">
      <alignment horizontal="center" wrapText="1"/>
      <protection locked="0"/>
    </xf>
    <xf numFmtId="1" fontId="13" fillId="0" borderId="0" xfId="2" applyNumberFormat="1" applyFont="1" applyFill="1" applyAlignment="1" applyProtection="1">
      <alignment horizontal="center" vertical="top" wrapText="1"/>
    </xf>
    <xf numFmtId="1" fontId="13" fillId="0" borderId="5" xfId="2" applyNumberFormat="1" applyFont="1" applyFill="1" applyBorder="1" applyAlignment="1" applyProtection="1">
      <alignment horizontal="center" vertical="top" wrapText="1"/>
    </xf>
    <xf numFmtId="0" fontId="13" fillId="0" borderId="5" xfId="2" applyFont="1" applyFill="1" applyBorder="1" applyAlignment="1" applyProtection="1">
      <alignment horizontal="center" wrapText="1"/>
    </xf>
    <xf numFmtId="4" fontId="13" fillId="0" borderId="5" xfId="2" applyNumberFormat="1" applyFont="1" applyFill="1" applyBorder="1" applyAlignment="1" applyProtection="1">
      <alignment horizontal="center" wrapText="1"/>
    </xf>
    <xf numFmtId="4" fontId="13" fillId="0" borderId="5" xfId="2" applyNumberFormat="1" applyFont="1" applyFill="1" applyBorder="1" applyAlignment="1" applyProtection="1">
      <alignment horizontal="center" wrapText="1"/>
      <protection locked="0"/>
    </xf>
    <xf numFmtId="1" fontId="13" fillId="0" borderId="0" xfId="2" applyNumberFormat="1" applyFont="1" applyFill="1" applyBorder="1" applyAlignment="1" applyProtection="1">
      <alignment horizontal="center" vertical="top" wrapText="1"/>
    </xf>
    <xf numFmtId="0" fontId="13" fillId="0" borderId="0" xfId="2" applyFont="1" applyFill="1" applyBorder="1" applyAlignment="1" applyProtection="1">
      <alignment horizontal="center" wrapText="1"/>
    </xf>
    <xf numFmtId="4" fontId="13" fillId="0" borderId="0" xfId="2" applyNumberFormat="1" applyFont="1" applyFill="1" applyBorder="1" applyAlignment="1" applyProtection="1">
      <alignment horizontal="center" wrapText="1"/>
    </xf>
    <xf numFmtId="4" fontId="13" fillId="0" borderId="0" xfId="2" applyNumberFormat="1" applyFont="1" applyFill="1" applyBorder="1" applyAlignment="1" applyProtection="1">
      <alignment horizontal="center" wrapText="1"/>
      <protection locked="0"/>
    </xf>
    <xf numFmtId="4" fontId="12" fillId="0" borderId="7" xfId="2" applyNumberFormat="1" applyFont="1" applyFill="1" applyBorder="1" applyAlignment="1" applyProtection="1">
      <alignment horizontal="center" wrapText="1"/>
      <protection locked="0"/>
    </xf>
    <xf numFmtId="4" fontId="12" fillId="0" borderId="8" xfId="2" applyNumberFormat="1" applyFont="1" applyFill="1" applyBorder="1" applyAlignment="1" applyProtection="1">
      <alignment horizontal="center" wrapText="1"/>
    </xf>
    <xf numFmtId="4" fontId="13" fillId="0" borderId="34" xfId="2" applyNumberFormat="1" applyFont="1" applyFill="1" applyBorder="1" applyAlignment="1" applyProtection="1">
      <alignment horizontal="center" wrapText="1"/>
    </xf>
    <xf numFmtId="4" fontId="13" fillId="0" borderId="10" xfId="2" applyNumberFormat="1" applyFont="1" applyFill="1" applyBorder="1" applyAlignment="1" applyProtection="1">
      <alignment horizontal="center" wrapText="1"/>
      <protection locked="0"/>
    </xf>
    <xf numFmtId="4" fontId="12" fillId="0" borderId="11" xfId="2" applyNumberFormat="1" applyFont="1" applyFill="1" applyBorder="1" applyAlignment="1" applyProtection="1">
      <alignment horizontal="center" wrapText="1"/>
    </xf>
    <xf numFmtId="4" fontId="14" fillId="0" borderId="10" xfId="2" applyNumberFormat="1" applyFont="1" applyFill="1" applyBorder="1" applyAlignment="1" applyProtection="1">
      <alignment horizontal="center" wrapText="1"/>
      <protection locked="0"/>
    </xf>
    <xf numFmtId="4" fontId="14" fillId="0" borderId="11" xfId="2" applyNumberFormat="1" applyFont="1" applyFill="1" applyBorder="1" applyAlignment="1" applyProtection="1">
      <alignment horizontal="center" wrapText="1"/>
    </xf>
    <xf numFmtId="4" fontId="13" fillId="0" borderId="13" xfId="2" applyNumberFormat="1" applyFont="1" applyFill="1" applyBorder="1" applyAlignment="1" applyProtection="1">
      <alignment horizontal="center" wrapText="1"/>
      <protection locked="0"/>
    </xf>
    <xf numFmtId="4" fontId="13" fillId="0" borderId="14" xfId="2" applyNumberFormat="1" applyFont="1" applyFill="1" applyBorder="1" applyAlignment="1" applyProtection="1">
      <alignment horizontal="center" wrapText="1"/>
    </xf>
    <xf numFmtId="4" fontId="14" fillId="0" borderId="16" xfId="2" applyNumberFormat="1" applyFont="1" applyFill="1" applyBorder="1" applyAlignment="1" applyProtection="1">
      <alignment horizontal="center" wrapText="1"/>
      <protection locked="0"/>
    </xf>
    <xf numFmtId="4" fontId="15" fillId="0" borderId="17" xfId="2" applyNumberFormat="1" applyFont="1" applyFill="1" applyBorder="1" applyAlignment="1" applyProtection="1">
      <alignment horizontal="center" wrapText="1"/>
    </xf>
    <xf numFmtId="4" fontId="13" fillId="0" borderId="0" xfId="2" applyNumberFormat="1" applyFont="1" applyAlignment="1" applyProtection="1">
      <alignment horizontal="center" wrapText="1"/>
      <protection locked="0"/>
    </xf>
    <xf numFmtId="4" fontId="13" fillId="0" borderId="0" xfId="2" applyNumberFormat="1" applyFont="1" applyAlignment="1" applyProtection="1">
      <alignment horizontal="center" wrapText="1"/>
    </xf>
    <xf numFmtId="1" fontId="13" fillId="0" borderId="18" xfId="2" applyNumberFormat="1" applyFont="1" applyBorder="1" applyAlignment="1" applyProtection="1">
      <alignment horizontal="center" wrapText="1"/>
    </xf>
    <xf numFmtId="1" fontId="13" fillId="0" borderId="21" xfId="2" applyNumberFormat="1" applyFont="1" applyBorder="1" applyAlignment="1" applyProtection="1">
      <alignment horizontal="center" wrapText="1"/>
    </xf>
    <xf numFmtId="1" fontId="13" fillId="0" borderId="24" xfId="2" applyNumberFormat="1" applyFont="1" applyBorder="1" applyAlignment="1" applyProtection="1">
      <alignment horizontal="center" wrapText="1"/>
    </xf>
    <xf numFmtId="1" fontId="13" fillId="0" borderId="26" xfId="2" applyNumberFormat="1" applyFont="1" applyBorder="1" applyAlignment="1" applyProtection="1">
      <alignment horizontal="center" wrapText="1"/>
    </xf>
    <xf numFmtId="1" fontId="13" fillId="0" borderId="29" xfId="2" applyNumberFormat="1" applyFont="1" applyBorder="1" applyAlignment="1" applyProtection="1">
      <alignment horizontal="center" wrapText="1"/>
    </xf>
    <xf numFmtId="1" fontId="14" fillId="0" borderId="1" xfId="2" applyNumberFormat="1" applyFont="1" applyBorder="1" applyAlignment="1" applyProtection="1">
      <alignment horizontal="center" vertical="top" wrapText="1"/>
    </xf>
    <xf numFmtId="0" fontId="14" fillId="0" borderId="1" xfId="2" applyFont="1" applyFill="1" applyBorder="1" applyAlignment="1" applyProtection="1">
      <alignment horizontal="center" wrapText="1"/>
    </xf>
    <xf numFmtId="4" fontId="14" fillId="0" borderId="1" xfId="2" applyNumberFormat="1" applyFont="1" applyFill="1" applyBorder="1" applyAlignment="1" applyProtection="1">
      <alignment horizontal="center" wrapText="1"/>
    </xf>
    <xf numFmtId="4" fontId="14" fillId="0" borderId="1" xfId="2" applyNumberFormat="1" applyFont="1" applyBorder="1" applyAlignment="1" applyProtection="1">
      <alignment horizontal="center" wrapText="1"/>
    </xf>
    <xf numFmtId="1" fontId="12" fillId="4" borderId="15" xfId="2" applyNumberFormat="1" applyFont="1" applyFill="1" applyBorder="1" applyAlignment="1" applyProtection="1">
      <alignment horizontal="center" vertical="top" wrapText="1"/>
    </xf>
    <xf numFmtId="0" fontId="13" fillId="4" borderId="16" xfId="2" applyFont="1" applyFill="1" applyBorder="1" applyAlignment="1" applyProtection="1">
      <alignment horizontal="center" wrapText="1"/>
    </xf>
    <xf numFmtId="4" fontId="13" fillId="4" borderId="16" xfId="2" applyNumberFormat="1" applyFont="1" applyFill="1" applyBorder="1" applyAlignment="1" applyProtection="1">
      <alignment horizontal="center" wrapText="1"/>
    </xf>
    <xf numFmtId="4" fontId="13" fillId="4" borderId="16" xfId="2" applyNumberFormat="1" applyFont="1" applyFill="1" applyBorder="1" applyAlignment="1" applyProtection="1">
      <alignment horizontal="center" wrapText="1"/>
      <protection locked="0"/>
    </xf>
    <xf numFmtId="4" fontId="13" fillId="4" borderId="17" xfId="2" applyNumberFormat="1" applyFont="1" applyFill="1" applyBorder="1" applyAlignment="1" applyProtection="1">
      <alignment horizontal="center" wrapText="1"/>
    </xf>
    <xf numFmtId="1" fontId="13" fillId="0" borderId="4" xfId="2" quotePrefix="1" applyNumberFormat="1" applyFont="1" applyBorder="1" applyAlignment="1" applyProtection="1">
      <alignment horizontal="center" vertical="top" wrapText="1"/>
    </xf>
    <xf numFmtId="0" fontId="13" fillId="0" borderId="4" xfId="6" applyFont="1" applyFill="1" applyBorder="1" applyAlignment="1" applyProtection="1">
      <alignment horizontal="center" wrapText="1"/>
    </xf>
    <xf numFmtId="4" fontId="13" fillId="0" borderId="4" xfId="6" applyNumberFormat="1" applyFont="1" applyFill="1" applyBorder="1" applyAlignment="1" applyProtection="1">
      <alignment horizontal="center" wrapText="1"/>
    </xf>
    <xf numFmtId="4" fontId="13" fillId="0" borderId="0" xfId="6" applyNumberFormat="1" applyFont="1" applyFill="1" applyBorder="1" applyAlignment="1" applyProtection="1">
      <alignment horizontal="center" wrapText="1"/>
      <protection locked="0"/>
    </xf>
    <xf numFmtId="1" fontId="13" fillId="0" borderId="4" xfId="6" applyNumberFormat="1" applyFont="1" applyFill="1" applyBorder="1" applyAlignment="1" applyProtection="1">
      <alignment horizontal="center" vertical="top" wrapText="1"/>
    </xf>
    <xf numFmtId="0" fontId="13" fillId="4" borderId="16" xfId="2" applyNumberFormat="1" applyFont="1" applyFill="1" applyBorder="1" applyAlignment="1" applyProtection="1">
      <alignment horizontal="center" wrapText="1"/>
    </xf>
    <xf numFmtId="1" fontId="12" fillId="0" borderId="0" xfId="2" applyNumberFormat="1" applyFont="1" applyBorder="1" applyAlignment="1" applyProtection="1">
      <alignment horizontal="center" vertical="top" wrapText="1"/>
    </xf>
    <xf numFmtId="0" fontId="13" fillId="0" borderId="0" xfId="2" applyNumberFormat="1" applyFont="1" applyFill="1" applyBorder="1" applyAlignment="1" applyProtection="1">
      <alignment horizontal="center" wrapText="1"/>
    </xf>
    <xf numFmtId="1" fontId="13" fillId="0" borderId="0" xfId="6" applyNumberFormat="1" applyFont="1" applyFill="1" applyAlignment="1" applyProtection="1">
      <alignment horizontal="center" vertical="top" wrapText="1"/>
    </xf>
    <xf numFmtId="1" fontId="13" fillId="0" borderId="4" xfId="2" quotePrefix="1" applyNumberFormat="1" applyFont="1" applyFill="1" applyBorder="1" applyAlignment="1" applyProtection="1">
      <alignment horizontal="center" vertical="top" wrapText="1"/>
    </xf>
    <xf numFmtId="1" fontId="13" fillId="0" borderId="0" xfId="8" applyNumberFormat="1" applyFont="1" applyFill="1" applyBorder="1" applyAlignment="1" applyProtection="1">
      <alignment horizontal="center" vertical="top" wrapText="1"/>
    </xf>
    <xf numFmtId="0" fontId="13" fillId="0" borderId="0" xfId="5" applyFont="1" applyFill="1" applyBorder="1" applyAlignment="1" applyProtection="1">
      <alignment horizontal="center" wrapText="1"/>
    </xf>
    <xf numFmtId="4" fontId="13" fillId="0" borderId="0" xfId="5" applyNumberFormat="1" applyFont="1" applyFill="1" applyAlignment="1" applyProtection="1">
      <alignment horizontal="center" wrapText="1"/>
    </xf>
    <xf numFmtId="4" fontId="13" fillId="0" borderId="0" xfId="5" applyNumberFormat="1" applyFont="1" applyFill="1" applyBorder="1" applyAlignment="1" applyProtection="1">
      <alignment horizontal="center" wrapText="1"/>
      <protection locked="0"/>
    </xf>
    <xf numFmtId="0" fontId="13" fillId="0" borderId="4" xfId="2" applyNumberFormat="1" applyFont="1" applyFill="1" applyBorder="1" applyAlignment="1" applyProtection="1">
      <alignment horizontal="center" wrapText="1"/>
    </xf>
    <xf numFmtId="4" fontId="13" fillId="0" borderId="4" xfId="2" applyNumberFormat="1" applyFont="1" applyFill="1" applyBorder="1" applyAlignment="1" applyProtection="1">
      <alignment horizontal="center" wrapText="1"/>
    </xf>
    <xf numFmtId="1" fontId="13" fillId="0" borderId="0" xfId="2" quotePrefix="1" applyNumberFormat="1" applyFont="1" applyBorder="1" applyAlignment="1" applyProtection="1">
      <alignment horizontal="center" vertical="top" wrapText="1"/>
    </xf>
    <xf numFmtId="1" fontId="12" fillId="0" borderId="0" xfId="2" applyNumberFormat="1" applyFont="1" applyFill="1" applyBorder="1" applyAlignment="1" applyProtection="1">
      <alignment horizontal="center" wrapText="1"/>
    </xf>
    <xf numFmtId="4" fontId="12" fillId="0" borderId="0" xfId="2" applyNumberFormat="1" applyFont="1" applyFill="1" applyBorder="1" applyAlignment="1" applyProtection="1">
      <alignment horizontal="center" wrapText="1"/>
    </xf>
    <xf numFmtId="49" fontId="13" fillId="0" borderId="0" xfId="2" quotePrefix="1" applyNumberFormat="1" applyFont="1" applyBorder="1" applyAlignment="1" applyProtection="1">
      <alignment horizontal="center" vertical="top" wrapText="1"/>
    </xf>
    <xf numFmtId="4" fontId="13" fillId="0" borderId="0" xfId="6" applyNumberFormat="1" applyFont="1" applyFill="1" applyBorder="1" applyAlignment="1" applyProtection="1">
      <alignment horizontal="center" wrapText="1"/>
    </xf>
    <xf numFmtId="4" fontId="12" fillId="0" borderId="10" xfId="2" applyNumberFormat="1" applyFont="1" applyFill="1" applyBorder="1" applyAlignment="1" applyProtection="1">
      <alignment horizontal="center" vertical="center" wrapText="1"/>
    </xf>
    <xf numFmtId="4" fontId="12" fillId="0" borderId="10" xfId="2" applyNumberFormat="1" applyFont="1" applyFill="1" applyBorder="1" applyAlignment="1" applyProtection="1">
      <alignment horizontal="center" vertical="center" wrapText="1"/>
      <protection locked="0"/>
    </xf>
    <xf numFmtId="4" fontId="12" fillId="0" borderId="32" xfId="2" applyNumberFormat="1" applyFont="1" applyFill="1" applyBorder="1" applyAlignment="1" applyProtection="1">
      <alignment horizontal="center" vertical="center" wrapText="1"/>
    </xf>
    <xf numFmtId="1" fontId="12" fillId="0" borderId="0" xfId="2" applyNumberFormat="1" applyFont="1" applyFill="1" applyBorder="1" applyAlignment="1" applyProtection="1">
      <alignment horizontal="center" vertical="center" wrapText="1"/>
    </xf>
    <xf numFmtId="0" fontId="12" fillId="0" borderId="0" xfId="2" applyNumberFormat="1" applyFont="1" applyFill="1" applyBorder="1" applyAlignment="1" applyProtection="1">
      <alignment horizontal="center" vertical="center" wrapText="1"/>
    </xf>
    <xf numFmtId="4" fontId="12" fillId="0" borderId="0" xfId="2" applyNumberFormat="1" applyFont="1" applyFill="1" applyBorder="1" applyAlignment="1" applyProtection="1">
      <alignment horizontal="center" vertical="center" wrapText="1"/>
    </xf>
    <xf numFmtId="4" fontId="12" fillId="0" borderId="0" xfId="2" applyNumberFormat="1" applyFont="1" applyFill="1" applyBorder="1" applyAlignment="1" applyProtection="1">
      <alignment horizontal="center" vertical="center" wrapText="1"/>
      <protection locked="0"/>
    </xf>
    <xf numFmtId="49" fontId="13" fillId="0" borderId="4" xfId="2" quotePrefix="1" applyNumberFormat="1" applyFont="1" applyBorder="1" applyAlignment="1" applyProtection="1">
      <alignment horizontal="center" vertical="top" wrapText="1"/>
    </xf>
    <xf numFmtId="0" fontId="16" fillId="0" borderId="0" xfId="0" applyFont="1" applyFill="1" applyAlignment="1">
      <alignment wrapText="1"/>
    </xf>
    <xf numFmtId="0" fontId="12" fillId="4" borderId="15" xfId="2" applyNumberFormat="1" applyFont="1" applyFill="1" applyBorder="1" applyAlignment="1" applyProtection="1">
      <alignment horizontal="center" vertical="center" wrapText="1"/>
    </xf>
    <xf numFmtId="4" fontId="12" fillId="4" borderId="16" xfId="2" applyNumberFormat="1" applyFont="1" applyFill="1" applyBorder="1" applyAlignment="1" applyProtection="1">
      <alignment horizontal="center" wrapText="1"/>
    </xf>
    <xf numFmtId="4" fontId="12" fillId="0" borderId="0" xfId="2" applyNumberFormat="1" applyFont="1" applyFill="1" applyBorder="1" applyAlignment="1" applyProtection="1">
      <alignment horizontal="center" wrapText="1"/>
      <protection locked="0"/>
    </xf>
    <xf numFmtId="0" fontId="16" fillId="4" borderId="16" xfId="0" applyFont="1" applyFill="1" applyBorder="1" applyAlignment="1">
      <alignment horizontal="center" wrapText="1"/>
    </xf>
    <xf numFmtId="4" fontId="16" fillId="4" borderId="16" xfId="0" applyNumberFormat="1" applyFont="1" applyFill="1" applyBorder="1" applyAlignment="1">
      <alignment horizontal="center" wrapText="1"/>
    </xf>
    <xf numFmtId="0" fontId="16" fillId="4" borderId="17" xfId="0" applyFont="1" applyFill="1" applyBorder="1" applyAlignment="1">
      <alignment horizontal="center" wrapText="1"/>
    </xf>
    <xf numFmtId="0" fontId="16" fillId="0" borderId="0" xfId="0" applyFont="1" applyAlignment="1">
      <alignment horizontal="center" wrapText="1"/>
    </xf>
    <xf numFmtId="4" fontId="16" fillId="0" borderId="0" xfId="0" applyNumberFormat="1" applyFont="1" applyAlignment="1">
      <alignment horizontal="center" wrapText="1"/>
    </xf>
    <xf numFmtId="164" fontId="16" fillId="0" borderId="0" xfId="1" applyFont="1" applyAlignment="1">
      <alignment horizontal="center" wrapText="1"/>
    </xf>
    <xf numFmtId="4" fontId="13" fillId="6" borderId="4" xfId="6" applyNumberFormat="1" applyFont="1" applyFill="1" applyBorder="1" applyAlignment="1" applyProtection="1">
      <alignment horizontal="center"/>
      <protection locked="0"/>
    </xf>
    <xf numFmtId="4" fontId="13" fillId="0" borderId="0" xfId="2" applyNumberFormat="1" applyFont="1" applyAlignment="1" applyProtection="1">
      <alignment horizontal="center"/>
      <protection locked="0"/>
    </xf>
    <xf numFmtId="4" fontId="13" fillId="0" borderId="0" xfId="6" applyNumberFormat="1" applyFont="1" applyAlignment="1">
      <alignment horizontal="center"/>
    </xf>
    <xf numFmtId="4" fontId="13" fillId="7" borderId="4" xfId="6" applyNumberFormat="1" applyFont="1" applyFill="1" applyBorder="1" applyAlignment="1" applyProtection="1">
      <alignment horizontal="center"/>
      <protection locked="0"/>
    </xf>
    <xf numFmtId="4" fontId="13" fillId="0" borderId="0" xfId="6" applyNumberFormat="1" applyFont="1" applyAlignment="1" applyProtection="1">
      <alignment horizontal="center"/>
      <protection locked="0"/>
    </xf>
    <xf numFmtId="4" fontId="13" fillId="0" borderId="0" xfId="5" applyNumberFormat="1" applyFont="1" applyAlignment="1">
      <alignment horizontal="center" wrapText="1"/>
    </xf>
    <xf numFmtId="4" fontId="13" fillId="7" borderId="0" xfId="6" applyNumberFormat="1" applyFont="1" applyFill="1" applyAlignment="1" applyProtection="1">
      <alignment horizontal="center"/>
      <protection locked="0"/>
    </xf>
    <xf numFmtId="0" fontId="12" fillId="0" borderId="0" xfId="2" applyFont="1" applyAlignment="1">
      <alignment horizontal="center"/>
    </xf>
    <xf numFmtId="4" fontId="13" fillId="0" borderId="4" xfId="5" applyNumberFormat="1" applyFont="1" applyBorder="1" applyAlignment="1" applyProtection="1">
      <alignment horizontal="center"/>
      <protection locked="0"/>
    </xf>
    <xf numFmtId="4" fontId="13" fillId="0" borderId="0" xfId="2" applyNumberFormat="1" applyFont="1" applyAlignment="1" applyProtection="1">
      <alignment horizontal="center" vertical="center"/>
      <protection locked="0"/>
    </xf>
    <xf numFmtId="4" fontId="13" fillId="6" borderId="0" xfId="6" applyNumberFormat="1" applyFont="1" applyFill="1" applyAlignment="1" applyProtection="1">
      <alignment horizontal="center"/>
      <protection locked="0"/>
    </xf>
    <xf numFmtId="4" fontId="13" fillId="0" borderId="0" xfId="5" applyNumberFormat="1" applyFont="1" applyAlignment="1" applyProtection="1">
      <alignment horizontal="center"/>
      <protection locked="0"/>
    </xf>
    <xf numFmtId="0" fontId="16" fillId="0" borderId="0" xfId="0" applyFont="1" applyAlignment="1">
      <alignment horizontal="center"/>
    </xf>
    <xf numFmtId="4" fontId="13" fillId="7" borderId="35" xfId="6" applyNumberFormat="1" applyFont="1" applyFill="1" applyBorder="1" applyAlignment="1" applyProtection="1">
      <alignment horizontal="center"/>
      <protection locked="0"/>
    </xf>
    <xf numFmtId="4" fontId="13" fillId="0" borderId="0" xfId="0" applyNumberFormat="1" applyFont="1" applyAlignment="1">
      <alignment horizontal="center" wrapText="1"/>
    </xf>
    <xf numFmtId="164" fontId="16" fillId="0" borderId="0" xfId="1" applyFont="1" applyAlignment="1">
      <alignment horizontal="center"/>
    </xf>
    <xf numFmtId="0" fontId="13" fillId="0" borderId="0" xfId="0" applyFont="1" applyAlignment="1">
      <alignment horizontal="center" vertical="center"/>
    </xf>
    <xf numFmtId="49" fontId="18" fillId="0" borderId="0" xfId="2" applyNumberFormat="1" applyFont="1" applyAlignment="1">
      <alignment horizontal="left" vertical="top" wrapText="1"/>
    </xf>
    <xf numFmtId="4" fontId="18" fillId="0" borderId="0" xfId="5" applyNumberFormat="1" applyFont="1" applyAlignment="1">
      <alignment horizontal="center" wrapText="1"/>
    </xf>
    <xf numFmtId="4" fontId="18" fillId="0" borderId="0" xfId="2" applyNumberFormat="1" applyFont="1" applyAlignment="1">
      <alignment horizontal="center"/>
    </xf>
    <xf numFmtId="4" fontId="19" fillId="0" borderId="0" xfId="2" applyNumberFormat="1" applyFont="1" applyAlignment="1">
      <alignment horizontal="center"/>
    </xf>
    <xf numFmtId="0" fontId="20" fillId="0" borderId="0" xfId="0" applyFont="1" applyAlignment="1">
      <alignment wrapText="1"/>
    </xf>
    <xf numFmtId="4" fontId="18" fillId="0" borderId="0" xfId="6" applyNumberFormat="1" applyFont="1" applyAlignment="1">
      <alignment horizontal="center"/>
    </xf>
    <xf numFmtId="4" fontId="18" fillId="0" borderId="0" xfId="2" applyNumberFormat="1" applyFont="1" applyAlignment="1">
      <alignment horizontal="center" wrapText="1"/>
    </xf>
    <xf numFmtId="4" fontId="18" fillId="0" borderId="0" xfId="5" applyNumberFormat="1" applyFont="1" applyAlignment="1">
      <alignment horizontal="center"/>
    </xf>
    <xf numFmtId="0" fontId="18" fillId="0" borderId="0" xfId="2" applyFont="1" applyAlignment="1">
      <alignment horizontal="center"/>
    </xf>
    <xf numFmtId="4" fontId="18" fillId="0" borderId="0" xfId="2" applyNumberFormat="1" applyFont="1" applyAlignment="1">
      <alignment horizontal="center" vertical="center"/>
    </xf>
    <xf numFmtId="4" fontId="18" fillId="0" borderId="0" xfId="0" applyNumberFormat="1" applyFont="1" applyAlignment="1">
      <alignment horizontal="center" wrapText="1"/>
    </xf>
    <xf numFmtId="0" fontId="18" fillId="0" borderId="0" xfId="0" applyFont="1"/>
    <xf numFmtId="0" fontId="18" fillId="0" borderId="0" xfId="2" applyFont="1" applyAlignment="1">
      <alignment horizontal="center" vertical="center"/>
    </xf>
    <xf numFmtId="4" fontId="18" fillId="0" borderId="4" xfId="2" applyNumberFormat="1" applyFont="1" applyBorder="1" applyAlignment="1">
      <alignment horizontal="center"/>
    </xf>
    <xf numFmtId="164" fontId="18" fillId="0" borderId="0" xfId="1" applyFont="1" applyAlignment="1">
      <alignment horizontal="center"/>
    </xf>
    <xf numFmtId="164" fontId="18" fillId="0" borderId="0" xfId="1" applyFont="1" applyAlignment="1">
      <alignment horizontal="right" vertical="center"/>
    </xf>
    <xf numFmtId="0" fontId="18" fillId="0" borderId="0" xfId="0" applyFont="1" applyAlignment="1">
      <alignment horizontal="center"/>
    </xf>
    <xf numFmtId="4" fontId="13" fillId="7" borderId="36" xfId="6" applyNumberFormat="1" applyFont="1" applyFill="1" applyBorder="1" applyAlignment="1" applyProtection="1">
      <alignment horizontal="center"/>
      <protection locked="0"/>
    </xf>
    <xf numFmtId="49" fontId="12" fillId="0" borderId="0" xfId="2" applyNumberFormat="1" applyFont="1" applyFill="1" applyAlignment="1" applyProtection="1">
      <alignment horizontal="left" vertical="top" wrapText="1"/>
    </xf>
    <xf numFmtId="49" fontId="13" fillId="0" borderId="19" xfId="2" applyNumberFormat="1" applyFont="1" applyBorder="1" applyAlignment="1" applyProtection="1">
      <alignment horizontal="left" vertical="top" wrapText="1"/>
    </xf>
    <xf numFmtId="0" fontId="13" fillId="0" borderId="19" xfId="2" applyFont="1" applyBorder="1" applyAlignment="1" applyProtection="1">
      <alignment horizontal="left" wrapText="1"/>
    </xf>
    <xf numFmtId="0" fontId="13" fillId="0" borderId="20" xfId="2" applyFont="1" applyBorder="1" applyAlignment="1" applyProtection="1">
      <alignment horizontal="left" wrapText="1"/>
    </xf>
    <xf numFmtId="0" fontId="13" fillId="0" borderId="22" xfId="2" applyFont="1" applyBorder="1" applyAlignment="1" applyProtection="1">
      <alignment horizontal="left" wrapText="1"/>
    </xf>
    <xf numFmtId="0" fontId="13" fillId="0" borderId="23" xfId="2" applyFont="1" applyBorder="1" applyAlignment="1" applyProtection="1">
      <alignment horizontal="left" wrapText="1"/>
    </xf>
    <xf numFmtId="0" fontId="13" fillId="0" borderId="0" xfId="2" applyFont="1" applyBorder="1" applyAlignment="1" applyProtection="1">
      <alignment horizontal="left" wrapText="1"/>
    </xf>
    <xf numFmtId="0" fontId="13" fillId="0" borderId="25" xfId="2" applyFont="1" applyBorder="1" applyAlignment="1" applyProtection="1">
      <alignment horizontal="left" wrapText="1"/>
    </xf>
    <xf numFmtId="0" fontId="13" fillId="0" borderId="22" xfId="2" applyFont="1" applyBorder="1" applyAlignment="1" applyProtection="1">
      <alignment horizontal="left" vertical="top" wrapText="1"/>
    </xf>
    <xf numFmtId="0" fontId="13" fillId="0" borderId="23" xfId="2" applyFont="1" applyBorder="1" applyAlignment="1" applyProtection="1">
      <alignment horizontal="left" vertical="top" wrapText="1"/>
    </xf>
    <xf numFmtId="0" fontId="13" fillId="0" borderId="27" xfId="2" applyFont="1" applyBorder="1" applyAlignment="1" applyProtection="1">
      <alignment horizontal="left" vertical="top" wrapText="1"/>
    </xf>
    <xf numFmtId="0" fontId="13" fillId="0" borderId="28" xfId="2" applyFont="1" applyBorder="1" applyAlignment="1" applyProtection="1">
      <alignment horizontal="left" vertical="top" wrapText="1"/>
    </xf>
    <xf numFmtId="4" fontId="13" fillId="0" borderId="5" xfId="7" applyNumberFormat="1" applyFont="1" applyFill="1" applyBorder="1" applyAlignment="1" applyProtection="1">
      <alignment vertical="top" wrapText="1"/>
    </xf>
    <xf numFmtId="0" fontId="13" fillId="0" borderId="5" xfId="2" applyFont="1" applyBorder="1" applyAlignment="1" applyProtection="1">
      <alignment wrapText="1"/>
    </xf>
    <xf numFmtId="0" fontId="13" fillId="0" borderId="30" xfId="2" applyFont="1" applyBorder="1" applyAlignment="1" applyProtection="1">
      <alignment wrapText="1"/>
    </xf>
    <xf numFmtId="0" fontId="13" fillId="0" borderId="0" xfId="2" applyFont="1" applyFill="1" applyAlignment="1" applyProtection="1">
      <alignment horizontal="left" vertical="top" wrapText="1"/>
    </xf>
    <xf numFmtId="0" fontId="12" fillId="4" borderId="16" xfId="2" applyFont="1" applyFill="1" applyBorder="1" applyAlignment="1" applyProtection="1">
      <alignment horizontal="left" vertical="center" wrapText="1"/>
    </xf>
    <xf numFmtId="0" fontId="16" fillId="0" borderId="16" xfId="0" applyFont="1" applyBorder="1" applyAlignment="1">
      <alignment wrapText="1"/>
    </xf>
    <xf numFmtId="49" fontId="13" fillId="0" borderId="0" xfId="2" applyNumberFormat="1" applyFont="1" applyFill="1" applyAlignment="1" applyProtection="1">
      <alignment horizontal="justify" vertical="top" wrapText="1"/>
    </xf>
    <xf numFmtId="0" fontId="13" fillId="0" borderId="0" xfId="2" applyFont="1" applyFill="1" applyAlignment="1" applyProtection="1">
      <alignment wrapText="1"/>
    </xf>
    <xf numFmtId="0" fontId="13" fillId="0" borderId="0" xfId="2" applyFont="1" applyFill="1" applyBorder="1" applyAlignment="1" applyProtection="1">
      <alignment horizontal="justify" vertical="top" wrapText="1"/>
    </xf>
  </cellXfs>
  <cellStyles count="10">
    <cellStyle name="Comma" xfId="1" builtinId="3"/>
    <cellStyle name="Navadno 11 2" xfId="5" xr:uid="{09318E12-1CD1-4E71-AA8E-6960A9F6BC46}"/>
    <cellStyle name="Navadno 2 2 2" xfId="4" xr:uid="{DE0AB286-99C1-47E4-8565-57F51B54CEEC}"/>
    <cellStyle name="Navadno_Kino Siska_pop_GD" xfId="6" xr:uid="{EE69E641-0848-4402-A4D5-670738B616C8}"/>
    <cellStyle name="Normal" xfId="0" builtinId="0"/>
    <cellStyle name="Normal_gradbeni del" xfId="7" xr:uid="{E6984F8C-494F-4909-8E21-C14E3BC9EF94}"/>
    <cellStyle name="Normal_Kino Siska_predr_ZU" xfId="2" xr:uid="{460FA8E1-59E1-4840-9D9C-237879780E49}"/>
    <cellStyle name="Vejica 2" xfId="3" xr:uid="{16218B4F-BCBA-48DB-AEC9-4A3EA98EB261}"/>
    <cellStyle name="Vejica 2 2 3 3" xfId="8" xr:uid="{2A93CC2D-89BB-400B-B89F-CB183468D747}"/>
    <cellStyle name="Vejica 3 3 2" xfId="9" xr:uid="{D768F62A-266C-43FD-A002-8F7FE927DE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315D2-FFCB-4994-997E-70CDA7B00E99}">
  <dimension ref="A1:B82"/>
  <sheetViews>
    <sheetView tabSelected="1" view="pageBreakPreview" zoomScale="115" zoomScaleNormal="100" zoomScaleSheetLayoutView="115" workbookViewId="0">
      <selection activeCell="J9" sqref="J9"/>
    </sheetView>
  </sheetViews>
  <sheetFormatPr defaultRowHeight="15" x14ac:dyDescent="0.25"/>
  <cols>
    <col min="2" max="2" width="78" style="25" customWidth="1"/>
  </cols>
  <sheetData>
    <row r="1" spans="1:2" ht="14.45" customHeight="1" thickBot="1" x14ac:dyDescent="0.3">
      <c r="A1" s="1" t="s">
        <v>0</v>
      </c>
      <c r="B1" s="2" t="s">
        <v>1</v>
      </c>
    </row>
    <row r="2" spans="1:2" ht="14.45" customHeight="1" x14ac:dyDescent="0.25">
      <c r="A2" s="3" t="s">
        <v>2</v>
      </c>
      <c r="B2" s="15" t="s">
        <v>3</v>
      </c>
    </row>
    <row r="3" spans="1:2" ht="14.45" customHeight="1" x14ac:dyDescent="0.25">
      <c r="A3" s="4"/>
      <c r="B3" s="16"/>
    </row>
    <row r="4" spans="1:2" ht="14.45" customHeight="1" x14ac:dyDescent="0.25">
      <c r="A4" s="4"/>
      <c r="B4" s="16"/>
    </row>
    <row r="5" spans="1:2" ht="14.45" customHeight="1" x14ac:dyDescent="0.25">
      <c r="A5" s="5" t="s">
        <v>4</v>
      </c>
      <c r="B5" s="17" t="s">
        <v>5</v>
      </c>
    </row>
    <row r="6" spans="1:2" ht="14.45" customHeight="1" x14ac:dyDescent="0.25">
      <c r="A6" s="6"/>
      <c r="B6" s="18"/>
    </row>
    <row r="7" spans="1:2" ht="14.45" customHeight="1" x14ac:dyDescent="0.25">
      <c r="A7" s="7" t="s">
        <v>6</v>
      </c>
      <c r="B7" s="19" t="s">
        <v>7</v>
      </c>
    </row>
    <row r="8" spans="1:2" ht="38.25" x14ac:dyDescent="0.25">
      <c r="A8" s="8" t="s">
        <v>8</v>
      </c>
      <c r="B8" s="8" t="s">
        <v>9</v>
      </c>
    </row>
    <row r="9" spans="1:2" ht="92.25" customHeight="1" x14ac:dyDescent="0.25">
      <c r="A9" s="8" t="s">
        <v>10</v>
      </c>
      <c r="B9" s="8" t="s">
        <v>391</v>
      </c>
    </row>
    <row r="10" spans="1:2" ht="126" customHeight="1" x14ac:dyDescent="0.25">
      <c r="A10" s="8" t="s">
        <v>12</v>
      </c>
      <c r="B10" s="8" t="s">
        <v>13</v>
      </c>
    </row>
    <row r="11" spans="1:2" ht="38.25" x14ac:dyDescent="0.25">
      <c r="A11" s="8" t="s">
        <v>14</v>
      </c>
      <c r="B11" s="8" t="s">
        <v>15</v>
      </c>
    </row>
    <row r="12" spans="1:2" ht="57" customHeight="1" x14ac:dyDescent="0.25">
      <c r="A12" s="8" t="s">
        <v>16</v>
      </c>
      <c r="B12" s="8" t="s">
        <v>374</v>
      </c>
    </row>
    <row r="13" spans="1:2" ht="38.25" x14ac:dyDescent="0.25">
      <c r="A13" s="8" t="s">
        <v>17</v>
      </c>
      <c r="B13" s="8" t="s">
        <v>18</v>
      </c>
    </row>
    <row r="14" spans="1:2" ht="38.25" x14ac:dyDescent="0.25">
      <c r="A14" s="8" t="s">
        <v>19</v>
      </c>
      <c r="B14" s="8" t="s">
        <v>20</v>
      </c>
    </row>
    <row r="15" spans="1:2" ht="38.25" x14ac:dyDescent="0.25">
      <c r="A15" s="8" t="s">
        <v>21</v>
      </c>
      <c r="B15" s="8" t="s">
        <v>22</v>
      </c>
    </row>
    <row r="16" spans="1:2" ht="76.5" x14ac:dyDescent="0.25">
      <c r="A16" s="8" t="s">
        <v>23</v>
      </c>
      <c r="B16" s="8" t="s">
        <v>24</v>
      </c>
    </row>
    <row r="17" spans="1:2" ht="121.5" customHeight="1" x14ac:dyDescent="0.25">
      <c r="A17" s="8" t="s">
        <v>25</v>
      </c>
      <c r="B17" s="8" t="s">
        <v>26</v>
      </c>
    </row>
    <row r="18" spans="1:2" ht="14.45" customHeight="1" x14ac:dyDescent="0.25">
      <c r="A18" s="9"/>
      <c r="B18" s="9"/>
    </row>
    <row r="19" spans="1:2" ht="14.45" customHeight="1" x14ac:dyDescent="0.25">
      <c r="A19" s="7" t="s">
        <v>27</v>
      </c>
      <c r="B19" s="20" t="s">
        <v>28</v>
      </c>
    </row>
    <row r="20" spans="1:2" ht="100.15" customHeight="1" x14ac:dyDescent="0.25">
      <c r="A20" s="8" t="s">
        <v>29</v>
      </c>
      <c r="B20" s="8" t="s">
        <v>30</v>
      </c>
    </row>
    <row r="21" spans="1:2" ht="51" x14ac:dyDescent="0.25">
      <c r="A21" s="8" t="s">
        <v>31</v>
      </c>
      <c r="B21" s="8" t="s">
        <v>32</v>
      </c>
    </row>
    <row r="22" spans="1:2" ht="140.25" x14ac:dyDescent="0.25">
      <c r="A22" s="8" t="s">
        <v>33</v>
      </c>
      <c r="B22" s="8" t="s">
        <v>34</v>
      </c>
    </row>
    <row r="23" spans="1:2" ht="14.45" customHeight="1" x14ac:dyDescent="0.25">
      <c r="A23" s="9"/>
      <c r="B23" s="9"/>
    </row>
    <row r="24" spans="1:2" ht="14.45" customHeight="1" x14ac:dyDescent="0.25">
      <c r="A24" s="7" t="s">
        <v>35</v>
      </c>
      <c r="B24" s="20" t="s">
        <v>36</v>
      </c>
    </row>
    <row r="25" spans="1:2" ht="76.5" x14ac:dyDescent="0.25">
      <c r="A25" s="8" t="s">
        <v>37</v>
      </c>
      <c r="B25" s="8" t="s">
        <v>38</v>
      </c>
    </row>
    <row r="26" spans="1:2" ht="63.75" x14ac:dyDescent="0.25">
      <c r="A26" s="8" t="s">
        <v>39</v>
      </c>
      <c r="B26" s="8" t="s">
        <v>40</v>
      </c>
    </row>
    <row r="27" spans="1:2" ht="147" customHeight="1" x14ac:dyDescent="0.25">
      <c r="A27" s="8" t="s">
        <v>41</v>
      </c>
      <c r="B27" s="8" t="s">
        <v>373</v>
      </c>
    </row>
    <row r="28" spans="1:2" ht="25.5" x14ac:dyDescent="0.25">
      <c r="A28" s="8" t="s">
        <v>42</v>
      </c>
      <c r="B28" s="8" t="s">
        <v>43</v>
      </c>
    </row>
    <row r="29" spans="1:2" ht="153" x14ac:dyDescent="0.25">
      <c r="A29" s="8" t="s">
        <v>44</v>
      </c>
      <c r="B29" s="8" t="s">
        <v>45</v>
      </c>
    </row>
    <row r="30" spans="1:2" ht="140.25" x14ac:dyDescent="0.25">
      <c r="A30" s="8" t="s">
        <v>46</v>
      </c>
      <c r="B30" s="8" t="s">
        <v>47</v>
      </c>
    </row>
    <row r="31" spans="1:2" ht="25.5" x14ac:dyDescent="0.25">
      <c r="A31" s="8" t="s">
        <v>48</v>
      </c>
      <c r="B31" s="8" t="s">
        <v>49</v>
      </c>
    </row>
    <row r="32" spans="1:2" ht="25.5" x14ac:dyDescent="0.25">
      <c r="A32" s="8" t="s">
        <v>50</v>
      </c>
      <c r="B32" s="8" t="s">
        <v>51</v>
      </c>
    </row>
    <row r="33" spans="1:2" ht="69.599999999999994" customHeight="1" x14ac:dyDescent="0.25">
      <c r="A33" s="8" t="s">
        <v>52</v>
      </c>
      <c r="B33" s="8" t="s">
        <v>53</v>
      </c>
    </row>
    <row r="34" spans="1:2" ht="280.5" x14ac:dyDescent="0.25">
      <c r="A34" s="8" t="s">
        <v>54</v>
      </c>
      <c r="B34" s="8" t="s">
        <v>55</v>
      </c>
    </row>
    <row r="35" spans="1:2" ht="109.15" customHeight="1" x14ac:dyDescent="0.25">
      <c r="A35" s="8" t="s">
        <v>56</v>
      </c>
      <c r="B35" s="8" t="s">
        <v>57</v>
      </c>
    </row>
    <row r="36" spans="1:2" ht="210" customHeight="1" x14ac:dyDescent="0.25">
      <c r="A36" s="8" t="s">
        <v>58</v>
      </c>
      <c r="B36" s="8" t="s">
        <v>59</v>
      </c>
    </row>
    <row r="37" spans="1:2" ht="25.5" x14ac:dyDescent="0.25">
      <c r="A37" s="8" t="s">
        <v>60</v>
      </c>
      <c r="B37" s="8" t="s">
        <v>61</v>
      </c>
    </row>
    <row r="38" spans="1:2" ht="14.45" customHeight="1" x14ac:dyDescent="0.25">
      <c r="A38" s="9"/>
      <c r="B38" s="9"/>
    </row>
    <row r="39" spans="1:2" ht="14.45" customHeight="1" x14ac:dyDescent="0.25">
      <c r="A39" s="5" t="s">
        <v>62</v>
      </c>
      <c r="B39" s="21" t="s">
        <v>63</v>
      </c>
    </row>
    <row r="40" spans="1:2" ht="14.45" customHeight="1" x14ac:dyDescent="0.25">
      <c r="A40" s="6"/>
      <c r="B40" s="22"/>
    </row>
    <row r="41" spans="1:2" ht="14.45" customHeight="1" x14ac:dyDescent="0.25">
      <c r="A41" s="7" t="s">
        <v>64</v>
      </c>
      <c r="B41" s="23" t="s">
        <v>7</v>
      </c>
    </row>
    <row r="42" spans="1:2" ht="25.5" x14ac:dyDescent="0.25">
      <c r="A42" s="8" t="s">
        <v>65</v>
      </c>
      <c r="B42" s="8" t="s">
        <v>66</v>
      </c>
    </row>
    <row r="43" spans="1:2" ht="25.5" x14ac:dyDescent="0.25">
      <c r="A43" s="8" t="s">
        <v>67</v>
      </c>
      <c r="B43" s="8" t="s">
        <v>68</v>
      </c>
    </row>
    <row r="44" spans="1:2" ht="76.5" x14ac:dyDescent="0.25">
      <c r="A44" s="8" t="s">
        <v>69</v>
      </c>
      <c r="B44" s="8" t="s">
        <v>11</v>
      </c>
    </row>
    <row r="45" spans="1:2" ht="14.45" customHeight="1" x14ac:dyDescent="0.25">
      <c r="A45" s="7" t="s">
        <v>70</v>
      </c>
      <c r="B45" s="23" t="s">
        <v>71</v>
      </c>
    </row>
    <row r="46" spans="1:2" x14ac:dyDescent="0.25">
      <c r="A46" s="8" t="s">
        <v>72</v>
      </c>
      <c r="B46" s="8" t="s">
        <v>73</v>
      </c>
    </row>
    <row r="47" spans="1:2" ht="48" x14ac:dyDescent="0.25">
      <c r="A47" s="10" t="s">
        <v>74</v>
      </c>
      <c r="B47" s="11" t="s">
        <v>75</v>
      </c>
    </row>
    <row r="48" spans="1:2" ht="96" x14ac:dyDescent="0.25">
      <c r="A48" s="10" t="s">
        <v>76</v>
      </c>
      <c r="B48" s="11" t="s">
        <v>77</v>
      </c>
    </row>
    <row r="49" spans="1:2" ht="96" x14ac:dyDescent="0.25">
      <c r="A49" s="10" t="s">
        <v>78</v>
      </c>
      <c r="B49" s="11" t="s">
        <v>79</v>
      </c>
    </row>
    <row r="50" spans="1:2" ht="89.25" x14ac:dyDescent="0.25">
      <c r="A50" s="8" t="s">
        <v>80</v>
      </c>
      <c r="B50" s="8" t="s">
        <v>81</v>
      </c>
    </row>
    <row r="51" spans="1:2" ht="84" x14ac:dyDescent="0.25">
      <c r="A51" s="10" t="s">
        <v>82</v>
      </c>
      <c r="B51" s="11" t="s">
        <v>83</v>
      </c>
    </row>
    <row r="52" spans="1:2" ht="159" customHeight="1" x14ac:dyDescent="0.25">
      <c r="A52" s="10" t="s">
        <v>84</v>
      </c>
      <c r="B52" s="11" t="s">
        <v>85</v>
      </c>
    </row>
    <row r="53" spans="1:2" ht="48" x14ac:dyDescent="0.25">
      <c r="A53" s="10" t="s">
        <v>86</v>
      </c>
      <c r="B53" s="11" t="s">
        <v>87</v>
      </c>
    </row>
    <row r="54" spans="1:2" ht="36" x14ac:dyDescent="0.25">
      <c r="A54" s="10" t="s">
        <v>88</v>
      </c>
      <c r="B54" s="11" t="s">
        <v>89</v>
      </c>
    </row>
    <row r="55" spans="1:2" ht="48" x14ac:dyDescent="0.25">
      <c r="A55" s="10" t="s">
        <v>90</v>
      </c>
      <c r="B55" s="11" t="s">
        <v>91</v>
      </c>
    </row>
    <row r="56" spans="1:2" ht="144" x14ac:dyDescent="0.25">
      <c r="A56" s="10" t="s">
        <v>92</v>
      </c>
      <c r="B56" s="11" t="s">
        <v>93</v>
      </c>
    </row>
    <row r="57" spans="1:2" ht="108" x14ac:dyDescent="0.25">
      <c r="A57" s="10" t="s">
        <v>94</v>
      </c>
      <c r="B57" s="11" t="s">
        <v>95</v>
      </c>
    </row>
    <row r="58" spans="1:2" ht="72" x14ac:dyDescent="0.25">
      <c r="A58" s="10" t="s">
        <v>96</v>
      </c>
      <c r="B58" s="11" t="s">
        <v>97</v>
      </c>
    </row>
    <row r="59" spans="1:2" ht="221.25" customHeight="1" x14ac:dyDescent="0.25">
      <c r="A59" s="10" t="s">
        <v>98</v>
      </c>
      <c r="B59" s="11" t="s">
        <v>99</v>
      </c>
    </row>
    <row r="60" spans="1:2" ht="132" x14ac:dyDescent="0.25">
      <c r="A60" s="10" t="s">
        <v>100</v>
      </c>
      <c r="B60" s="11" t="s">
        <v>101</v>
      </c>
    </row>
    <row r="61" spans="1:2" ht="108" x14ac:dyDescent="0.25">
      <c r="A61" s="10" t="s">
        <v>102</v>
      </c>
      <c r="B61" s="11" t="s">
        <v>103</v>
      </c>
    </row>
    <row r="62" spans="1:2" ht="120" x14ac:dyDescent="0.25">
      <c r="A62" s="10" t="s">
        <v>104</v>
      </c>
      <c r="B62" s="11" t="s">
        <v>105</v>
      </c>
    </row>
    <row r="63" spans="1:2" ht="60" x14ac:dyDescent="0.25">
      <c r="A63" s="10" t="s">
        <v>106</v>
      </c>
      <c r="B63" s="12" t="s">
        <v>107</v>
      </c>
    </row>
    <row r="64" spans="1:2" ht="14.45" customHeight="1" x14ac:dyDescent="0.25">
      <c r="A64" s="13"/>
      <c r="B64" s="24"/>
    </row>
    <row r="65" spans="1:2" ht="14.45" customHeight="1" x14ac:dyDescent="0.25">
      <c r="A65" s="5" t="s">
        <v>108</v>
      </c>
      <c r="B65" s="21" t="s">
        <v>109</v>
      </c>
    </row>
    <row r="66" spans="1:2" ht="14.45" customHeight="1" x14ac:dyDescent="0.25">
      <c r="A66" s="6"/>
      <c r="B66" s="22"/>
    </row>
    <row r="67" spans="1:2" ht="38.25" x14ac:dyDescent="0.25">
      <c r="A67" s="8" t="s">
        <v>110</v>
      </c>
      <c r="B67" s="8" t="s">
        <v>111</v>
      </c>
    </row>
    <row r="68" spans="1:2" ht="36" x14ac:dyDescent="0.25">
      <c r="A68" s="14" t="s">
        <v>112</v>
      </c>
      <c r="B68" s="11" t="s">
        <v>113</v>
      </c>
    </row>
    <row r="69" spans="1:2" ht="36" x14ac:dyDescent="0.25">
      <c r="A69" s="14" t="s">
        <v>114</v>
      </c>
      <c r="B69" s="11" t="s">
        <v>115</v>
      </c>
    </row>
    <row r="70" spans="1:2" ht="36" x14ac:dyDescent="0.25">
      <c r="A70" s="14" t="s">
        <v>116</v>
      </c>
      <c r="B70" s="11" t="s">
        <v>117</v>
      </c>
    </row>
    <row r="71" spans="1:2" ht="24" x14ac:dyDescent="0.25">
      <c r="A71" s="14" t="s">
        <v>118</v>
      </c>
      <c r="B71" s="11" t="s">
        <v>119</v>
      </c>
    </row>
    <row r="72" spans="1:2" ht="48" x14ac:dyDescent="0.25">
      <c r="A72" s="14" t="s">
        <v>120</v>
      </c>
      <c r="B72" s="11" t="s">
        <v>121</v>
      </c>
    </row>
    <row r="73" spans="1:2" ht="36" x14ac:dyDescent="0.25">
      <c r="A73" s="14" t="s">
        <v>122</v>
      </c>
      <c r="B73" s="11" t="s">
        <v>123</v>
      </c>
    </row>
    <row r="74" spans="1:2" ht="24" x14ac:dyDescent="0.25">
      <c r="A74" s="14" t="s">
        <v>124</v>
      </c>
      <c r="B74" s="11" t="s">
        <v>125</v>
      </c>
    </row>
    <row r="75" spans="1:2" ht="36" x14ac:dyDescent="0.25">
      <c r="A75" s="14" t="s">
        <v>126</v>
      </c>
      <c r="B75" s="11" t="s">
        <v>127</v>
      </c>
    </row>
    <row r="76" spans="1:2" ht="60" x14ac:dyDescent="0.25">
      <c r="A76" s="14" t="s">
        <v>128</v>
      </c>
      <c r="B76" s="11" t="s">
        <v>129</v>
      </c>
    </row>
    <row r="77" spans="1:2" ht="24" x14ac:dyDescent="0.25">
      <c r="A77" s="14" t="s">
        <v>130</v>
      </c>
      <c r="B77" s="11" t="s">
        <v>131</v>
      </c>
    </row>
    <row r="78" spans="1:2" ht="132" x14ac:dyDescent="0.25">
      <c r="A78" s="14" t="s">
        <v>132</v>
      </c>
      <c r="B78" s="11" t="s">
        <v>133</v>
      </c>
    </row>
    <row r="79" spans="1:2" ht="36" x14ac:dyDescent="0.25">
      <c r="A79" s="14" t="s">
        <v>134</v>
      </c>
      <c r="B79" s="11" t="s">
        <v>135</v>
      </c>
    </row>
    <row r="80" spans="1:2" ht="24" x14ac:dyDescent="0.25">
      <c r="A80" s="14" t="s">
        <v>136</v>
      </c>
      <c r="B80" s="11" t="s">
        <v>137</v>
      </c>
    </row>
    <row r="81" spans="1:2" ht="24" x14ac:dyDescent="0.25">
      <c r="A81" s="14" t="s">
        <v>138</v>
      </c>
      <c r="B81" s="11" t="s">
        <v>139</v>
      </c>
    </row>
    <row r="82" spans="1:2" ht="24" x14ac:dyDescent="0.25">
      <c r="A82" s="14" t="s">
        <v>140</v>
      </c>
      <c r="B82" s="11" t="s">
        <v>141</v>
      </c>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A402C-F052-47E2-9284-2DAB1849FF5D}">
  <dimension ref="A1:G259"/>
  <sheetViews>
    <sheetView topLeftCell="A190" zoomScale="120" zoomScaleNormal="120" zoomScaleSheetLayoutView="110" workbookViewId="0">
      <selection activeCell="F160" sqref="F160"/>
    </sheetView>
  </sheetViews>
  <sheetFormatPr defaultColWidth="8.85546875" defaultRowHeight="12.75" x14ac:dyDescent="0.2"/>
  <cols>
    <col min="1" max="1" width="5.85546875" style="174" bestFit="1" customWidth="1"/>
    <col min="2" max="2" width="48.140625" style="47" customWidth="1"/>
    <col min="3" max="3" width="4.42578125" style="174" bestFit="1" customWidth="1"/>
    <col min="4" max="4" width="8.42578125" style="175" bestFit="1" customWidth="1"/>
    <col min="5" max="5" width="8.85546875" style="174" bestFit="1" customWidth="1"/>
    <col min="6" max="6" width="11.28515625" style="174" bestFit="1" customWidth="1"/>
    <col min="7" max="7" width="7.5703125" style="210" customWidth="1"/>
    <col min="8" max="16384" width="8.85546875" style="47"/>
  </cols>
  <sheetData>
    <row r="1" spans="1:7" x14ac:dyDescent="0.2">
      <c r="A1" s="99"/>
      <c r="B1" s="212" t="s">
        <v>142</v>
      </c>
      <c r="C1" s="212"/>
      <c r="D1" s="212"/>
      <c r="E1" s="212"/>
      <c r="F1" s="212"/>
      <c r="G1" s="194"/>
    </row>
    <row r="2" spans="1:7" ht="38.25" x14ac:dyDescent="0.2">
      <c r="A2" s="100"/>
      <c r="B2" s="26" t="s">
        <v>143</v>
      </c>
      <c r="C2" s="48"/>
      <c r="D2" s="67"/>
      <c r="E2" s="101"/>
      <c r="F2" s="68"/>
      <c r="G2" s="195"/>
    </row>
    <row r="3" spans="1:7" x14ac:dyDescent="0.2">
      <c r="A3" s="102"/>
      <c r="B3" s="96"/>
      <c r="C3" s="53"/>
      <c r="D3" s="73"/>
      <c r="E3" s="101"/>
      <c r="F3" s="73"/>
      <c r="G3" s="196"/>
    </row>
    <row r="4" spans="1:7" x14ac:dyDescent="0.2">
      <c r="A4" s="102"/>
      <c r="B4" s="94"/>
      <c r="C4" s="53"/>
      <c r="D4" s="73"/>
      <c r="E4" s="101"/>
      <c r="F4" s="73"/>
      <c r="G4" s="196"/>
    </row>
    <row r="5" spans="1:7" x14ac:dyDescent="0.2">
      <c r="A5" s="103">
        <v>1</v>
      </c>
      <c r="B5" s="27" t="s">
        <v>144</v>
      </c>
      <c r="C5" s="104" t="s">
        <v>145</v>
      </c>
      <c r="D5" s="105"/>
      <c r="E5" s="106"/>
      <c r="F5" s="105">
        <f>F73</f>
        <v>0</v>
      </c>
      <c r="G5" s="196"/>
    </row>
    <row r="6" spans="1:7" x14ac:dyDescent="0.2">
      <c r="A6" s="102"/>
      <c r="B6" s="94"/>
      <c r="C6" s="53"/>
      <c r="D6" s="73"/>
      <c r="E6" s="101"/>
      <c r="F6" s="73"/>
      <c r="G6" s="196"/>
    </row>
    <row r="7" spans="1:7" x14ac:dyDescent="0.2">
      <c r="A7" s="103">
        <v>2</v>
      </c>
      <c r="B7" s="27" t="s">
        <v>146</v>
      </c>
      <c r="C7" s="104" t="s">
        <v>145</v>
      </c>
      <c r="D7" s="105"/>
      <c r="E7" s="106"/>
      <c r="F7" s="105">
        <f>F97</f>
        <v>0</v>
      </c>
      <c r="G7" s="196"/>
    </row>
    <row r="8" spans="1:7" x14ac:dyDescent="0.2">
      <c r="A8" s="102"/>
      <c r="B8" s="94"/>
      <c r="C8" s="53"/>
      <c r="D8" s="73"/>
      <c r="E8" s="101"/>
      <c r="F8" s="73"/>
      <c r="G8" s="196"/>
    </row>
    <row r="9" spans="1:7" x14ac:dyDescent="0.2">
      <c r="A9" s="103">
        <v>3</v>
      </c>
      <c r="B9" s="27" t="s">
        <v>147</v>
      </c>
      <c r="C9" s="104" t="s">
        <v>145</v>
      </c>
      <c r="D9" s="105"/>
      <c r="E9" s="106"/>
      <c r="F9" s="105">
        <f>F118</f>
        <v>0</v>
      </c>
      <c r="G9" s="196"/>
    </row>
    <row r="10" spans="1:7" x14ac:dyDescent="0.2">
      <c r="A10" s="102"/>
      <c r="B10" s="94"/>
      <c r="C10" s="53"/>
      <c r="D10" s="73"/>
      <c r="E10" s="101"/>
      <c r="F10" s="73"/>
      <c r="G10" s="196"/>
    </row>
    <row r="11" spans="1:7" ht="25.5" x14ac:dyDescent="0.2">
      <c r="A11" s="103">
        <v>4</v>
      </c>
      <c r="B11" s="27" t="s">
        <v>148</v>
      </c>
      <c r="C11" s="104" t="s">
        <v>145</v>
      </c>
      <c r="D11" s="105"/>
      <c r="E11" s="106"/>
      <c r="F11" s="105">
        <f>F173</f>
        <v>0</v>
      </c>
      <c r="G11" s="196"/>
    </row>
    <row r="12" spans="1:7" x14ac:dyDescent="0.2">
      <c r="A12" s="107"/>
      <c r="B12" s="28"/>
      <c r="C12" s="108"/>
      <c r="D12" s="109"/>
      <c r="E12" s="110"/>
      <c r="F12" s="109"/>
      <c r="G12" s="196"/>
    </row>
    <row r="13" spans="1:7" x14ac:dyDescent="0.2">
      <c r="A13" s="103">
        <v>5</v>
      </c>
      <c r="B13" s="27" t="s">
        <v>238</v>
      </c>
      <c r="C13" s="104" t="s">
        <v>145</v>
      </c>
      <c r="D13" s="105"/>
      <c r="E13" s="106"/>
      <c r="F13" s="105">
        <f>F204</f>
        <v>0</v>
      </c>
      <c r="G13" s="196"/>
    </row>
    <row r="14" spans="1:7" x14ac:dyDescent="0.2">
      <c r="A14" s="102"/>
      <c r="B14" s="94"/>
      <c r="C14" s="53"/>
      <c r="D14" s="73"/>
      <c r="E14" s="101"/>
      <c r="F14" s="73"/>
      <c r="G14" s="196"/>
    </row>
    <row r="15" spans="1:7" x14ac:dyDescent="0.2">
      <c r="A15" s="103">
        <v>6</v>
      </c>
      <c r="B15" s="27" t="s">
        <v>149</v>
      </c>
      <c r="C15" s="104" t="s">
        <v>145</v>
      </c>
      <c r="D15" s="105"/>
      <c r="E15" s="106"/>
      <c r="F15" s="105">
        <f>F221</f>
        <v>0</v>
      </c>
      <c r="G15" s="196"/>
    </row>
    <row r="16" spans="1:7" x14ac:dyDescent="0.2">
      <c r="A16" s="107"/>
      <c r="B16" s="28"/>
      <c r="C16" s="108"/>
      <c r="D16" s="109"/>
      <c r="E16" s="110"/>
      <c r="F16" s="109"/>
      <c r="G16" s="196"/>
    </row>
    <row r="17" spans="1:7" x14ac:dyDescent="0.2">
      <c r="A17" s="103">
        <v>7</v>
      </c>
      <c r="B17" s="88" t="str">
        <f>B224</f>
        <v>NOTRANJA KONTROLA</v>
      </c>
      <c r="C17" s="104" t="str">
        <f>C15</f>
        <v>€</v>
      </c>
      <c r="D17" s="105"/>
      <c r="E17" s="106"/>
      <c r="F17" s="105">
        <f>F255</f>
        <v>0</v>
      </c>
      <c r="G17" s="196"/>
    </row>
    <row r="18" spans="1:7" ht="13.5" thickBot="1" x14ac:dyDescent="0.25">
      <c r="A18" s="102"/>
      <c r="B18" s="94"/>
      <c r="C18" s="53"/>
      <c r="D18" s="73"/>
      <c r="E18" s="101"/>
      <c r="F18" s="73"/>
      <c r="G18" s="196"/>
    </row>
    <row r="19" spans="1:7" x14ac:dyDescent="0.2">
      <c r="A19" s="59"/>
      <c r="B19" s="29" t="s">
        <v>287</v>
      </c>
      <c r="C19" s="49" t="s">
        <v>145</v>
      </c>
      <c r="D19" s="69"/>
      <c r="E19" s="111"/>
      <c r="F19" s="112">
        <f>SUM(F5:F18)</f>
        <v>0</v>
      </c>
      <c r="G19" s="196"/>
    </row>
    <row r="20" spans="1:7" x14ac:dyDescent="0.2">
      <c r="A20" s="82"/>
      <c r="B20" s="27" t="s">
        <v>288</v>
      </c>
      <c r="C20" s="83" t="s">
        <v>151</v>
      </c>
      <c r="D20" s="84"/>
      <c r="E20" s="106">
        <v>10</v>
      </c>
      <c r="F20" s="113">
        <f>F19*0.1</f>
        <v>0</v>
      </c>
      <c r="G20" s="196"/>
    </row>
    <row r="21" spans="1:7" x14ac:dyDescent="0.2">
      <c r="A21" s="60"/>
      <c r="B21" s="85" t="s">
        <v>150</v>
      </c>
      <c r="C21" s="86" t="str">
        <f>C19</f>
        <v>€</v>
      </c>
      <c r="D21" s="87"/>
      <c r="E21" s="114"/>
      <c r="F21" s="115">
        <f>F19+F20</f>
        <v>0</v>
      </c>
      <c r="G21" s="196"/>
    </row>
    <row r="22" spans="1:7" x14ac:dyDescent="0.2">
      <c r="A22" s="60"/>
      <c r="B22" s="30" t="s">
        <v>152</v>
      </c>
      <c r="C22" s="50" t="s">
        <v>145</v>
      </c>
      <c r="D22" s="70"/>
      <c r="E22" s="116"/>
      <c r="F22" s="117">
        <f>F21*0.22</f>
        <v>0</v>
      </c>
      <c r="G22" s="197"/>
    </row>
    <row r="23" spans="1:7" ht="13.5" thickBot="1" x14ac:dyDescent="0.25">
      <c r="A23" s="61"/>
      <c r="B23" s="31"/>
      <c r="C23" s="51"/>
      <c r="D23" s="71"/>
      <c r="E23" s="118"/>
      <c r="F23" s="119"/>
      <c r="G23" s="196"/>
    </row>
    <row r="24" spans="1:7" ht="13.5" thickBot="1" x14ac:dyDescent="0.25">
      <c r="A24" s="62"/>
      <c r="B24" s="32" t="s">
        <v>153</v>
      </c>
      <c r="C24" s="52" t="s">
        <v>145</v>
      </c>
      <c r="D24" s="72"/>
      <c r="E24" s="120"/>
      <c r="F24" s="121">
        <f>F22+F21</f>
        <v>0</v>
      </c>
      <c r="G24" s="197"/>
    </row>
    <row r="25" spans="1:7" x14ac:dyDescent="0.2">
      <c r="A25" s="63"/>
      <c r="B25" s="94"/>
      <c r="C25" s="53"/>
      <c r="D25" s="73"/>
      <c r="E25" s="122"/>
      <c r="F25" s="123"/>
      <c r="G25" s="196"/>
    </row>
    <row r="26" spans="1:7" x14ac:dyDescent="0.2">
      <c r="A26" s="63"/>
      <c r="B26" s="94"/>
      <c r="C26" s="53"/>
      <c r="D26" s="73"/>
      <c r="E26" s="122"/>
      <c r="F26" s="123"/>
      <c r="G26" s="196"/>
    </row>
    <row r="27" spans="1:7" x14ac:dyDescent="0.2">
      <c r="A27" s="63"/>
      <c r="B27" s="94"/>
      <c r="C27" s="53"/>
      <c r="D27" s="73"/>
      <c r="E27" s="122"/>
      <c r="F27" s="123"/>
      <c r="G27" s="196"/>
    </row>
    <row r="28" spans="1:7" x14ac:dyDescent="0.2">
      <c r="A28" s="63"/>
      <c r="B28" s="94"/>
      <c r="C28" s="53"/>
      <c r="D28" s="73"/>
      <c r="E28" s="122"/>
      <c r="F28" s="123"/>
      <c r="G28" s="196"/>
    </row>
    <row r="29" spans="1:7" x14ac:dyDescent="0.2">
      <c r="A29" s="63"/>
      <c r="B29" s="94"/>
      <c r="C29" s="53"/>
      <c r="D29" s="73"/>
      <c r="E29" s="122"/>
      <c r="F29" s="123"/>
      <c r="G29" s="196"/>
    </row>
    <row r="30" spans="1:7" x14ac:dyDescent="0.2">
      <c r="A30" s="63"/>
      <c r="B30" s="94"/>
      <c r="C30" s="53"/>
      <c r="D30" s="73"/>
      <c r="E30" s="122"/>
      <c r="F30" s="123"/>
      <c r="G30" s="196"/>
    </row>
    <row r="31" spans="1:7" x14ac:dyDescent="0.2">
      <c r="A31" s="63"/>
      <c r="B31" s="94"/>
      <c r="C31" s="53"/>
      <c r="D31" s="73"/>
      <c r="E31" s="122"/>
      <c r="F31" s="123"/>
      <c r="G31" s="196"/>
    </row>
    <row r="32" spans="1:7" x14ac:dyDescent="0.2">
      <c r="A32" s="63"/>
      <c r="B32" s="97"/>
      <c r="C32" s="53"/>
      <c r="D32" s="73"/>
      <c r="E32" s="122"/>
      <c r="F32" s="123"/>
      <c r="G32" s="196"/>
    </row>
    <row r="33" spans="1:7" x14ac:dyDescent="0.2">
      <c r="A33" s="63"/>
      <c r="B33" s="97"/>
      <c r="C33" s="53"/>
      <c r="D33" s="73"/>
      <c r="E33" s="122"/>
      <c r="F33" s="123"/>
      <c r="G33" s="196"/>
    </row>
    <row r="34" spans="1:7" x14ac:dyDescent="0.2">
      <c r="A34" s="63"/>
      <c r="B34" s="97"/>
      <c r="C34" s="53"/>
      <c r="D34" s="73"/>
      <c r="E34" s="122"/>
      <c r="F34" s="123"/>
      <c r="G34" s="196"/>
    </row>
    <row r="35" spans="1:7" x14ac:dyDescent="0.2">
      <c r="A35" s="63"/>
      <c r="B35" s="97"/>
      <c r="C35" s="53"/>
      <c r="D35" s="73"/>
      <c r="E35" s="122"/>
      <c r="F35" s="123"/>
      <c r="G35" s="196"/>
    </row>
    <row r="36" spans="1:7" x14ac:dyDescent="0.2">
      <c r="A36" s="63"/>
      <c r="B36" s="94"/>
      <c r="C36" s="53"/>
      <c r="D36" s="73"/>
      <c r="E36" s="122"/>
      <c r="F36" s="123"/>
      <c r="G36" s="196"/>
    </row>
    <row r="37" spans="1:7" x14ac:dyDescent="0.2">
      <c r="A37" s="63"/>
      <c r="B37" s="94"/>
      <c r="C37" s="53"/>
      <c r="D37" s="73"/>
      <c r="E37" s="122"/>
      <c r="F37" s="123"/>
      <c r="G37" s="196"/>
    </row>
    <row r="38" spans="1:7" x14ac:dyDescent="0.2">
      <c r="A38" s="63"/>
      <c r="B38" s="94"/>
      <c r="C38" s="53"/>
      <c r="D38" s="73"/>
      <c r="E38" s="122"/>
      <c r="F38" s="123"/>
      <c r="G38" s="196"/>
    </row>
    <row r="39" spans="1:7" x14ac:dyDescent="0.2">
      <c r="A39" s="63"/>
      <c r="B39" s="94"/>
      <c r="C39" s="53"/>
      <c r="D39" s="73"/>
      <c r="E39" s="122"/>
      <c r="F39" s="123"/>
      <c r="G39" s="196"/>
    </row>
    <row r="40" spans="1:7" x14ac:dyDescent="0.2">
      <c r="A40" s="63"/>
      <c r="B40" s="94"/>
      <c r="C40" s="53"/>
      <c r="D40" s="73"/>
      <c r="E40" s="122"/>
      <c r="F40" s="123"/>
      <c r="G40" s="196"/>
    </row>
    <row r="41" spans="1:7" x14ac:dyDescent="0.2">
      <c r="A41" s="63"/>
      <c r="B41" s="94"/>
      <c r="C41" s="53"/>
      <c r="D41" s="73"/>
      <c r="E41" s="122"/>
      <c r="F41" s="123"/>
      <c r="G41" s="196"/>
    </row>
    <row r="42" spans="1:7" x14ac:dyDescent="0.2">
      <c r="A42" s="124" t="s">
        <v>154</v>
      </c>
      <c r="B42" s="213" t="s">
        <v>155</v>
      </c>
      <c r="C42" s="214"/>
      <c r="D42" s="215"/>
      <c r="E42" s="122"/>
      <c r="F42" s="123"/>
      <c r="G42" s="196"/>
    </row>
    <row r="43" spans="1:7" x14ac:dyDescent="0.2">
      <c r="A43" s="125" t="s">
        <v>156</v>
      </c>
      <c r="B43" s="216" t="s">
        <v>157</v>
      </c>
      <c r="C43" s="216"/>
      <c r="D43" s="217"/>
      <c r="E43" s="122"/>
      <c r="F43" s="123"/>
      <c r="G43" s="196"/>
    </row>
    <row r="44" spans="1:7" x14ac:dyDescent="0.2">
      <c r="A44" s="126"/>
      <c r="B44" s="218"/>
      <c r="C44" s="218"/>
      <c r="D44" s="219"/>
      <c r="E44" s="122"/>
      <c r="F44" s="123"/>
      <c r="G44" s="196"/>
    </row>
    <row r="45" spans="1:7" x14ac:dyDescent="0.2">
      <c r="A45" s="125" t="s">
        <v>156</v>
      </c>
      <c r="B45" s="220" t="s">
        <v>158</v>
      </c>
      <c r="C45" s="220"/>
      <c r="D45" s="221"/>
      <c r="E45" s="122"/>
      <c r="F45" s="123"/>
      <c r="G45" s="196"/>
    </row>
    <row r="46" spans="1:7" x14ac:dyDescent="0.2">
      <c r="A46" s="127"/>
      <c r="B46" s="222"/>
      <c r="C46" s="222"/>
      <c r="D46" s="223"/>
      <c r="E46" s="122"/>
      <c r="F46" s="123"/>
      <c r="G46" s="196"/>
    </row>
    <row r="47" spans="1:7" x14ac:dyDescent="0.2">
      <c r="A47" s="128" t="s">
        <v>156</v>
      </c>
      <c r="B47" s="224" t="s">
        <v>159</v>
      </c>
      <c r="C47" s="225"/>
      <c r="D47" s="226"/>
      <c r="E47" s="122"/>
      <c r="F47" s="123"/>
      <c r="G47" s="196"/>
    </row>
    <row r="48" spans="1:7" x14ac:dyDescent="0.2">
      <c r="A48" s="63"/>
      <c r="B48" s="94"/>
      <c r="C48" s="53"/>
      <c r="D48" s="73"/>
      <c r="E48" s="122"/>
      <c r="F48" s="123"/>
      <c r="G48" s="196"/>
    </row>
    <row r="49" spans="1:7" x14ac:dyDescent="0.2">
      <c r="A49" s="63"/>
      <c r="B49" s="94"/>
      <c r="C49" s="53"/>
      <c r="D49" s="73"/>
      <c r="E49" s="122"/>
      <c r="F49" s="123"/>
      <c r="G49" s="196"/>
    </row>
    <row r="50" spans="1:7" x14ac:dyDescent="0.2">
      <c r="A50" s="63"/>
      <c r="B50" s="94"/>
      <c r="C50" s="53"/>
      <c r="D50" s="73"/>
      <c r="E50" s="122"/>
      <c r="F50" s="123"/>
      <c r="G50" s="197"/>
    </row>
    <row r="51" spans="1:7" x14ac:dyDescent="0.2">
      <c r="A51" s="63"/>
      <c r="B51" s="94"/>
      <c r="C51" s="53"/>
      <c r="D51" s="73"/>
      <c r="E51" s="122"/>
      <c r="F51" s="123"/>
      <c r="G51" s="196"/>
    </row>
    <row r="52" spans="1:7" x14ac:dyDescent="0.2">
      <c r="A52" s="63"/>
      <c r="B52" s="94"/>
      <c r="C52" s="53"/>
      <c r="D52" s="73"/>
      <c r="E52" s="122"/>
      <c r="F52" s="123"/>
      <c r="G52" s="196"/>
    </row>
    <row r="53" spans="1:7" x14ac:dyDescent="0.2">
      <c r="A53" s="63"/>
      <c r="B53" s="94"/>
      <c r="C53" s="53"/>
      <c r="D53" s="73"/>
      <c r="E53" s="122"/>
      <c r="F53" s="123"/>
      <c r="G53" s="198"/>
    </row>
    <row r="54" spans="1:7" x14ac:dyDescent="0.2">
      <c r="A54" s="129" t="s">
        <v>0</v>
      </c>
      <c r="B54" s="81" t="s">
        <v>1</v>
      </c>
      <c r="C54" s="130" t="s">
        <v>160</v>
      </c>
      <c r="D54" s="131" t="s">
        <v>161</v>
      </c>
      <c r="E54" s="132" t="s">
        <v>162</v>
      </c>
      <c r="F54" s="132" t="s">
        <v>163</v>
      </c>
      <c r="G54" s="196"/>
    </row>
    <row r="55" spans="1:7" x14ac:dyDescent="0.2">
      <c r="A55" s="63"/>
      <c r="B55" s="94"/>
      <c r="C55" s="53"/>
      <c r="D55" s="73"/>
      <c r="E55" s="122"/>
      <c r="F55" s="123"/>
      <c r="G55" s="199"/>
    </row>
    <row r="56" spans="1:7" ht="13.5" thickBot="1" x14ac:dyDescent="0.25">
      <c r="A56" s="63"/>
      <c r="B56" s="94"/>
      <c r="C56" s="53"/>
      <c r="D56" s="73"/>
      <c r="E56" s="122"/>
      <c r="F56" s="123"/>
      <c r="G56" s="196"/>
    </row>
    <row r="57" spans="1:7" ht="13.5" thickBot="1" x14ac:dyDescent="0.25">
      <c r="A57" s="133">
        <v>1</v>
      </c>
      <c r="B57" s="66" t="s">
        <v>164</v>
      </c>
      <c r="C57" s="134"/>
      <c r="D57" s="135"/>
      <c r="E57" s="136"/>
      <c r="F57" s="137"/>
      <c r="G57" s="199"/>
    </row>
    <row r="58" spans="1:7" x14ac:dyDescent="0.2">
      <c r="A58" s="63"/>
      <c r="B58" s="94"/>
      <c r="C58" s="53"/>
      <c r="D58" s="73"/>
      <c r="E58" s="122"/>
      <c r="F58" s="123"/>
      <c r="G58" s="196"/>
    </row>
    <row r="59" spans="1:7" ht="229.5" x14ac:dyDescent="0.2">
      <c r="A59" s="138" t="s">
        <v>165</v>
      </c>
      <c r="B59" s="33" t="s">
        <v>289</v>
      </c>
      <c r="C59" s="139" t="s">
        <v>166</v>
      </c>
      <c r="D59" s="140">
        <v>1</v>
      </c>
      <c r="E59" s="177"/>
      <c r="F59" s="140">
        <f>D59*E59</f>
        <v>0</v>
      </c>
      <c r="G59" s="199"/>
    </row>
    <row r="60" spans="1:7" x14ac:dyDescent="0.2">
      <c r="A60" s="100"/>
      <c r="B60" s="36"/>
      <c r="C60" s="48"/>
      <c r="D60" s="67"/>
      <c r="E60" s="178"/>
      <c r="F60" s="109"/>
      <c r="G60" s="196"/>
    </row>
    <row r="61" spans="1:7" ht="25.5" x14ac:dyDescent="0.2">
      <c r="A61" s="138" t="s">
        <v>167</v>
      </c>
      <c r="B61" s="33" t="s">
        <v>349</v>
      </c>
      <c r="C61" s="139" t="s">
        <v>168</v>
      </c>
      <c r="D61" s="140">
        <v>50</v>
      </c>
      <c r="E61" s="177"/>
      <c r="F61" s="140">
        <f>D61*E61</f>
        <v>0</v>
      </c>
      <c r="G61" s="199"/>
    </row>
    <row r="62" spans="1:7" x14ac:dyDescent="0.2">
      <c r="A62" s="100"/>
      <c r="B62" s="36"/>
      <c r="C62" s="48"/>
      <c r="D62" s="67"/>
      <c r="E62" s="178"/>
      <c r="F62" s="109"/>
      <c r="G62" s="196"/>
    </row>
    <row r="63" spans="1:7" ht="38.25" x14ac:dyDescent="0.2">
      <c r="A63" s="138" t="s">
        <v>169</v>
      </c>
      <c r="B63" s="33" t="s">
        <v>170</v>
      </c>
      <c r="C63" s="139" t="s">
        <v>166</v>
      </c>
      <c r="D63" s="140">
        <v>1</v>
      </c>
      <c r="E63" s="177"/>
      <c r="F63" s="140">
        <f>D63*E63</f>
        <v>0</v>
      </c>
      <c r="G63" s="199"/>
    </row>
    <row r="64" spans="1:7" x14ac:dyDescent="0.2">
      <c r="A64" s="100"/>
      <c r="B64" s="36"/>
      <c r="C64" s="48"/>
      <c r="D64" s="67"/>
      <c r="E64" s="178"/>
      <c r="F64" s="109"/>
      <c r="G64" s="196"/>
    </row>
    <row r="65" spans="1:7" ht="38.25" x14ac:dyDescent="0.2">
      <c r="A65" s="138" t="s">
        <v>171</v>
      </c>
      <c r="B65" s="33" t="s">
        <v>172</v>
      </c>
      <c r="C65" s="139" t="s">
        <v>166</v>
      </c>
      <c r="D65" s="140">
        <v>1</v>
      </c>
      <c r="E65" s="177"/>
      <c r="F65" s="140">
        <f>D65*E65</f>
        <v>0</v>
      </c>
      <c r="G65" s="199"/>
    </row>
    <row r="66" spans="1:7" x14ac:dyDescent="0.2">
      <c r="A66" s="142"/>
      <c r="B66" s="94"/>
      <c r="C66" s="53"/>
      <c r="D66" s="73"/>
      <c r="E66" s="178"/>
      <c r="F66" s="73"/>
      <c r="G66" s="199"/>
    </row>
    <row r="67" spans="1:7" ht="51" x14ac:dyDescent="0.2">
      <c r="A67" s="138" t="s">
        <v>173</v>
      </c>
      <c r="B67" s="33" t="s">
        <v>174</v>
      </c>
      <c r="C67" s="139" t="s">
        <v>166</v>
      </c>
      <c r="D67" s="140">
        <v>1</v>
      </c>
      <c r="E67" s="177"/>
      <c r="F67" s="140">
        <f>D67*E67</f>
        <v>0</v>
      </c>
      <c r="G67" s="199"/>
    </row>
    <row r="68" spans="1:7" x14ac:dyDescent="0.2">
      <c r="A68" s="100"/>
      <c r="B68" s="36"/>
      <c r="C68" s="48"/>
      <c r="D68" s="67"/>
      <c r="E68" s="178"/>
      <c r="F68" s="109"/>
      <c r="G68" s="199"/>
    </row>
    <row r="69" spans="1:7" ht="76.5" x14ac:dyDescent="0.2">
      <c r="A69" s="138" t="s">
        <v>175</v>
      </c>
      <c r="B69" s="34" t="s">
        <v>176</v>
      </c>
      <c r="C69" s="139" t="s">
        <v>177</v>
      </c>
      <c r="D69" s="140">
        <v>1</v>
      </c>
      <c r="E69" s="177"/>
      <c r="F69" s="140">
        <f>D69*E69</f>
        <v>0</v>
      </c>
      <c r="G69" s="200"/>
    </row>
    <row r="70" spans="1:7" x14ac:dyDescent="0.2">
      <c r="A70" s="100"/>
      <c r="B70" s="36"/>
      <c r="C70" s="48"/>
      <c r="D70" s="67"/>
      <c r="E70" s="179"/>
      <c r="F70" s="109"/>
      <c r="G70" s="196"/>
    </row>
    <row r="71" spans="1:7" x14ac:dyDescent="0.2">
      <c r="A71" s="138" t="s">
        <v>324</v>
      </c>
      <c r="B71" s="34" t="s">
        <v>325</v>
      </c>
      <c r="C71" s="139" t="s">
        <v>177</v>
      </c>
      <c r="D71" s="140">
        <v>1</v>
      </c>
      <c r="E71" s="177"/>
      <c r="F71" s="140">
        <f>D71*E71</f>
        <v>0</v>
      </c>
      <c r="G71" s="196"/>
    </row>
    <row r="72" spans="1:7" x14ac:dyDescent="0.2">
      <c r="A72" s="100"/>
      <c r="B72" s="36"/>
      <c r="C72" s="48"/>
      <c r="D72" s="67"/>
      <c r="E72" s="141"/>
      <c r="F72" s="109"/>
      <c r="G72" s="196"/>
    </row>
    <row r="73" spans="1:7" x14ac:dyDescent="0.2">
      <c r="A73" s="64">
        <v>1</v>
      </c>
      <c r="B73" s="35" t="s">
        <v>178</v>
      </c>
      <c r="C73" s="54" t="s">
        <v>145</v>
      </c>
      <c r="D73" s="74"/>
      <c r="E73" s="75"/>
      <c r="F73" s="76">
        <f>ROUND(SUM(F59:F71),2)</f>
        <v>0</v>
      </c>
      <c r="G73" s="196"/>
    </row>
    <row r="74" spans="1:7" x14ac:dyDescent="0.2">
      <c r="A74" s="102"/>
      <c r="B74" s="94"/>
      <c r="C74" s="53"/>
      <c r="D74" s="73"/>
      <c r="E74" s="101"/>
      <c r="F74" s="73"/>
      <c r="G74" s="196"/>
    </row>
    <row r="75" spans="1:7" ht="13.5" thickBot="1" x14ac:dyDescent="0.25">
      <c r="A75" s="102"/>
      <c r="B75" s="94"/>
      <c r="C75" s="53"/>
      <c r="D75" s="73"/>
      <c r="E75" s="101"/>
      <c r="F75" s="73"/>
      <c r="G75" s="196"/>
    </row>
    <row r="76" spans="1:7" ht="13.5" thickBot="1" x14ac:dyDescent="0.25">
      <c r="A76" s="133">
        <v>2</v>
      </c>
      <c r="B76" s="89" t="s">
        <v>179</v>
      </c>
      <c r="C76" s="143"/>
      <c r="D76" s="135"/>
      <c r="E76" s="136"/>
      <c r="F76" s="137"/>
      <c r="G76" s="196"/>
    </row>
    <row r="77" spans="1:7" x14ac:dyDescent="0.2">
      <c r="A77" s="144"/>
      <c r="B77" s="90"/>
      <c r="C77" s="145"/>
      <c r="D77" s="109"/>
      <c r="E77" s="110"/>
      <c r="F77" s="109"/>
      <c r="G77" s="196"/>
    </row>
    <row r="78" spans="1:7" ht="53.25" customHeight="1" x14ac:dyDescent="0.2">
      <c r="A78" s="146" t="s">
        <v>154</v>
      </c>
      <c r="B78" s="95" t="s">
        <v>180</v>
      </c>
      <c r="C78" s="58"/>
      <c r="D78" s="93"/>
      <c r="E78" s="110"/>
      <c r="F78" s="109"/>
      <c r="G78" s="196"/>
    </row>
    <row r="79" spans="1:7" x14ac:dyDescent="0.2">
      <c r="A79" s="146"/>
      <c r="B79" s="95"/>
      <c r="C79" s="58"/>
      <c r="D79" s="93"/>
      <c r="E79" s="110"/>
      <c r="F79" s="109"/>
      <c r="G79" s="195"/>
    </row>
    <row r="80" spans="1:7" ht="63.75" customHeight="1" x14ac:dyDescent="0.2">
      <c r="A80" s="138" t="s">
        <v>181</v>
      </c>
      <c r="B80" s="41" t="s">
        <v>389</v>
      </c>
      <c r="C80" s="139" t="s">
        <v>182</v>
      </c>
      <c r="D80" s="140">
        <v>1372</v>
      </c>
      <c r="E80" s="180"/>
      <c r="F80" s="140">
        <f>ROUND(D80*E80,2)</f>
        <v>0</v>
      </c>
      <c r="G80" s="199" t="s">
        <v>390</v>
      </c>
    </row>
    <row r="81" spans="1:7" x14ac:dyDescent="0.2">
      <c r="A81" s="100"/>
      <c r="B81" s="36"/>
      <c r="C81" s="48"/>
      <c r="D81" s="67"/>
      <c r="E81" s="181"/>
      <c r="F81" s="109"/>
      <c r="G81" s="199"/>
    </row>
    <row r="82" spans="1:7" ht="57" customHeight="1" x14ac:dyDescent="0.2">
      <c r="A82" s="138" t="s">
        <v>183</v>
      </c>
      <c r="B82" s="37" t="s">
        <v>388</v>
      </c>
      <c r="C82" s="139" t="s">
        <v>182</v>
      </c>
      <c r="D82" s="140">
        <f>245</f>
        <v>245</v>
      </c>
      <c r="E82" s="177"/>
      <c r="F82" s="140">
        <f t="shared" ref="F82:F90" si="0">ROUND(D82*E82,2)</f>
        <v>0</v>
      </c>
      <c r="G82" s="199" t="s">
        <v>390</v>
      </c>
    </row>
    <row r="83" spans="1:7" x14ac:dyDescent="0.2">
      <c r="A83" s="100"/>
      <c r="B83" s="36"/>
      <c r="C83" s="48"/>
      <c r="D83" s="67"/>
      <c r="E83" s="182"/>
      <c r="F83" s="109"/>
      <c r="G83" s="195"/>
    </row>
    <row r="84" spans="1:7" ht="40.9" customHeight="1" x14ac:dyDescent="0.2">
      <c r="A84" s="138" t="s">
        <v>184</v>
      </c>
      <c r="B84" s="37" t="s">
        <v>387</v>
      </c>
      <c r="C84" s="139" t="s">
        <v>182</v>
      </c>
      <c r="D84" s="140">
        <v>1372</v>
      </c>
      <c r="E84" s="177"/>
      <c r="F84" s="140">
        <f t="shared" si="0"/>
        <v>0</v>
      </c>
      <c r="G84" s="199" t="s">
        <v>390</v>
      </c>
    </row>
    <row r="85" spans="1:7" x14ac:dyDescent="0.2">
      <c r="A85" s="100"/>
      <c r="B85" s="36"/>
      <c r="C85" s="48"/>
      <c r="D85" s="67"/>
      <c r="E85" s="181"/>
      <c r="F85" s="109"/>
      <c r="G85" s="195"/>
    </row>
    <row r="86" spans="1:7" ht="45" customHeight="1" x14ac:dyDescent="0.2">
      <c r="A86" s="138" t="s">
        <v>187</v>
      </c>
      <c r="B86" s="37" t="s">
        <v>375</v>
      </c>
      <c r="C86" s="139" t="s">
        <v>182</v>
      </c>
      <c r="D86" s="140">
        <f>D84</f>
        <v>1372</v>
      </c>
      <c r="E86" s="177"/>
      <c r="F86" s="140">
        <f t="shared" si="0"/>
        <v>0</v>
      </c>
      <c r="G86" s="195" t="s">
        <v>390</v>
      </c>
    </row>
    <row r="87" spans="1:7" x14ac:dyDescent="0.2">
      <c r="A87" s="100"/>
      <c r="B87" s="36"/>
      <c r="C87" s="48"/>
      <c r="D87" s="67"/>
      <c r="E87" s="181"/>
      <c r="F87" s="109"/>
      <c r="G87" s="195"/>
    </row>
    <row r="88" spans="1:7" ht="55.15" customHeight="1" x14ac:dyDescent="0.2">
      <c r="A88" s="147" t="s">
        <v>225</v>
      </c>
      <c r="B88" s="38" t="s">
        <v>185</v>
      </c>
      <c r="C88" s="139" t="s">
        <v>186</v>
      </c>
      <c r="D88" s="140">
        <f>(265+65+53+256)*0.15</f>
        <v>95.85</v>
      </c>
      <c r="E88" s="180"/>
      <c r="F88" s="140">
        <f t="shared" si="0"/>
        <v>0</v>
      </c>
      <c r="G88" s="195"/>
    </row>
    <row r="89" spans="1:7" ht="14.45" customHeight="1" x14ac:dyDescent="0.2">
      <c r="A89" s="100"/>
      <c r="B89" s="36"/>
      <c r="C89" s="48"/>
      <c r="D89" s="67"/>
      <c r="E89" s="182"/>
      <c r="F89" s="109"/>
      <c r="G89" s="195"/>
    </row>
    <row r="90" spans="1:7" ht="25.5" x14ac:dyDescent="0.2">
      <c r="A90" s="138" t="s">
        <v>244</v>
      </c>
      <c r="B90" s="37" t="s">
        <v>188</v>
      </c>
      <c r="C90" s="139" t="s">
        <v>168</v>
      </c>
      <c r="D90" s="140">
        <f>154+8*2.5+3*4</f>
        <v>186</v>
      </c>
      <c r="E90" s="177"/>
      <c r="F90" s="140">
        <f t="shared" si="0"/>
        <v>0</v>
      </c>
      <c r="G90" s="195"/>
    </row>
    <row r="91" spans="1:7" ht="15.6" customHeight="1" x14ac:dyDescent="0.2">
      <c r="A91" s="100"/>
      <c r="B91" s="36"/>
      <c r="C91" s="48"/>
      <c r="D91" s="67"/>
      <c r="E91" s="182"/>
      <c r="F91" s="109"/>
      <c r="G91" s="195"/>
    </row>
    <row r="92" spans="1:7" ht="57" customHeight="1" x14ac:dyDescent="0.2">
      <c r="A92" s="138" t="s">
        <v>384</v>
      </c>
      <c r="B92" s="37" t="s">
        <v>376</v>
      </c>
      <c r="C92" s="48"/>
      <c r="D92" s="48"/>
      <c r="E92" s="182"/>
      <c r="F92" s="48"/>
      <c r="G92" s="195"/>
    </row>
    <row r="93" spans="1:7" ht="15.6" customHeight="1" x14ac:dyDescent="0.2">
      <c r="A93" s="37" t="s">
        <v>377</v>
      </c>
      <c r="B93" s="37" t="s">
        <v>378</v>
      </c>
      <c r="C93" s="98" t="s">
        <v>379</v>
      </c>
      <c r="D93" s="98">
        <v>15</v>
      </c>
      <c r="E93" s="180"/>
      <c r="F93" s="140">
        <f t="shared" ref="F93:F95" si="1">ROUND(D93*E93,2)</f>
        <v>0</v>
      </c>
      <c r="G93" s="195"/>
    </row>
    <row r="94" spans="1:7" ht="15.6" customHeight="1" x14ac:dyDescent="0.2">
      <c r="A94" s="37" t="s">
        <v>380</v>
      </c>
      <c r="B94" s="37" t="s">
        <v>381</v>
      </c>
      <c r="C94" s="98" t="s">
        <v>379</v>
      </c>
      <c r="D94" s="98">
        <v>15</v>
      </c>
      <c r="E94" s="180"/>
      <c r="F94" s="140">
        <f t="shared" si="1"/>
        <v>0</v>
      </c>
      <c r="G94" s="196"/>
    </row>
    <row r="95" spans="1:7" ht="15.6" customHeight="1" x14ac:dyDescent="0.2">
      <c r="A95" s="37" t="s">
        <v>382</v>
      </c>
      <c r="B95" s="37" t="s">
        <v>383</v>
      </c>
      <c r="C95" s="98" t="s">
        <v>379</v>
      </c>
      <c r="D95" s="98">
        <v>20</v>
      </c>
      <c r="E95" s="180"/>
      <c r="F95" s="140">
        <f t="shared" si="1"/>
        <v>0</v>
      </c>
      <c r="G95" s="200"/>
    </row>
    <row r="96" spans="1:7" x14ac:dyDescent="0.2">
      <c r="A96" s="102"/>
      <c r="B96" s="94"/>
      <c r="C96" s="53"/>
      <c r="D96" s="73"/>
      <c r="E96" s="101"/>
      <c r="F96" s="73"/>
      <c r="G96" s="201"/>
    </row>
    <row r="97" spans="1:7" ht="15.6" customHeight="1" x14ac:dyDescent="0.2">
      <c r="A97" s="64">
        <v>2</v>
      </c>
      <c r="B97" s="35" t="s">
        <v>189</v>
      </c>
      <c r="C97" s="54" t="s">
        <v>145</v>
      </c>
      <c r="D97" s="74"/>
      <c r="E97" s="75"/>
      <c r="F97" s="76">
        <f>ROUND(SUM(F80:F96),2)</f>
        <v>0</v>
      </c>
      <c r="G97" s="201"/>
    </row>
    <row r="98" spans="1:7" x14ac:dyDescent="0.2">
      <c r="A98" s="148"/>
      <c r="B98" s="40"/>
      <c r="C98" s="149"/>
      <c r="D98" s="150"/>
      <c r="E98" s="151"/>
      <c r="F98" s="67"/>
      <c r="G98" s="201"/>
    </row>
    <row r="99" spans="1:7" ht="13.9" customHeight="1" thickBot="1" x14ac:dyDescent="0.25">
      <c r="A99" s="148"/>
      <c r="B99" s="40"/>
      <c r="C99" s="149"/>
      <c r="D99" s="150"/>
      <c r="E99" s="151"/>
      <c r="F99" s="67"/>
      <c r="G99" s="196"/>
    </row>
    <row r="100" spans="1:7" ht="14.45" customHeight="1" thickBot="1" x14ac:dyDescent="0.25">
      <c r="A100" s="133">
        <v>3</v>
      </c>
      <c r="B100" s="66" t="s">
        <v>190</v>
      </c>
      <c r="C100" s="134"/>
      <c r="D100" s="135"/>
      <c r="E100" s="136"/>
      <c r="F100" s="137"/>
      <c r="G100" s="195"/>
    </row>
    <row r="101" spans="1:7" ht="28.9" customHeight="1" x14ac:dyDescent="0.2">
      <c r="A101" s="102"/>
      <c r="B101" s="94"/>
      <c r="C101" s="53"/>
      <c r="D101" s="73"/>
      <c r="E101" s="101"/>
      <c r="F101" s="73"/>
      <c r="G101" s="202"/>
    </row>
    <row r="102" spans="1:7" ht="26.25" customHeight="1" x14ac:dyDescent="0.2">
      <c r="A102" s="138" t="s">
        <v>245</v>
      </c>
      <c r="B102" s="38" t="s">
        <v>385</v>
      </c>
      <c r="C102" s="55" t="s">
        <v>186</v>
      </c>
      <c r="D102" s="77">
        <v>40</v>
      </c>
      <c r="E102" s="177"/>
      <c r="F102" s="77">
        <f>ROUND(D102*E102,2)</f>
        <v>0</v>
      </c>
      <c r="G102" s="195"/>
    </row>
    <row r="103" spans="1:7" x14ac:dyDescent="0.2">
      <c r="A103" s="100"/>
      <c r="B103" s="36"/>
      <c r="C103" s="48"/>
      <c r="D103" s="67"/>
      <c r="E103" s="184"/>
      <c r="F103" s="109"/>
      <c r="G103" s="201"/>
    </row>
    <row r="104" spans="1:7" ht="25.5" x14ac:dyDescent="0.2">
      <c r="A104" s="138" t="s">
        <v>246</v>
      </c>
      <c r="B104" s="42" t="s">
        <v>386</v>
      </c>
      <c r="C104" s="152" t="s">
        <v>186</v>
      </c>
      <c r="D104" s="153">
        <v>20</v>
      </c>
      <c r="E104" s="177"/>
      <c r="F104" s="77">
        <f t="shared" ref="F104:F116" si="2">ROUND(D104*E104,2)</f>
        <v>0</v>
      </c>
      <c r="G104" s="196"/>
    </row>
    <row r="105" spans="1:7" x14ac:dyDescent="0.2">
      <c r="A105" s="100"/>
      <c r="B105" s="36"/>
      <c r="C105" s="48"/>
      <c r="D105" s="67"/>
      <c r="E105" s="185"/>
      <c r="F105" s="109"/>
      <c r="G105" s="196"/>
    </row>
    <row r="106" spans="1:7" ht="25.5" x14ac:dyDescent="0.2">
      <c r="A106" s="138" t="s">
        <v>247</v>
      </c>
      <c r="B106" s="42" t="s">
        <v>191</v>
      </c>
      <c r="C106" s="152" t="s">
        <v>186</v>
      </c>
      <c r="D106" s="153">
        <v>5</v>
      </c>
      <c r="E106" s="177"/>
      <c r="F106" s="77">
        <f t="shared" si="2"/>
        <v>0</v>
      </c>
      <c r="G106" s="199"/>
    </row>
    <row r="107" spans="1:7" x14ac:dyDescent="0.2">
      <c r="A107" s="100"/>
      <c r="B107" s="36"/>
      <c r="C107" s="48"/>
      <c r="D107" s="67"/>
      <c r="E107" s="178"/>
      <c r="F107" s="109"/>
      <c r="G107" s="203"/>
    </row>
    <row r="108" spans="1:7" ht="26.25" customHeight="1" x14ac:dyDescent="0.2">
      <c r="A108" s="138" t="s">
        <v>326</v>
      </c>
      <c r="B108" s="38" t="s">
        <v>192</v>
      </c>
      <c r="C108" s="55" t="s">
        <v>186</v>
      </c>
      <c r="D108" s="77">
        <v>20</v>
      </c>
      <c r="E108" s="177"/>
      <c r="F108" s="77">
        <f t="shared" si="2"/>
        <v>0</v>
      </c>
      <c r="G108" s="195"/>
    </row>
    <row r="109" spans="1:7" x14ac:dyDescent="0.2">
      <c r="A109" s="100"/>
      <c r="B109" s="36"/>
      <c r="C109" s="48"/>
      <c r="D109" s="67"/>
      <c r="E109" s="186"/>
      <c r="F109" s="109"/>
      <c r="G109" s="196"/>
    </row>
    <row r="110" spans="1:7" ht="51" x14ac:dyDescent="0.2">
      <c r="A110" s="138" t="s">
        <v>248</v>
      </c>
      <c r="B110" s="38" t="s">
        <v>193</v>
      </c>
      <c r="C110" s="55" t="s">
        <v>186</v>
      </c>
      <c r="D110" s="77">
        <v>80</v>
      </c>
      <c r="E110" s="177"/>
      <c r="F110" s="77">
        <f t="shared" si="2"/>
        <v>0</v>
      </c>
      <c r="G110" s="195"/>
    </row>
    <row r="111" spans="1:7" x14ac:dyDescent="0.2">
      <c r="A111" s="100"/>
      <c r="B111" s="36"/>
      <c r="C111" s="48"/>
      <c r="D111" s="67"/>
      <c r="E111" s="181"/>
      <c r="F111" s="109"/>
      <c r="G111" s="196"/>
    </row>
    <row r="112" spans="1:7" ht="38.25" x14ac:dyDescent="0.2">
      <c r="A112" s="138" t="s">
        <v>249</v>
      </c>
      <c r="B112" s="38" t="s">
        <v>194</v>
      </c>
      <c r="C112" s="55" t="s">
        <v>186</v>
      </c>
      <c r="D112" s="77">
        <v>5</v>
      </c>
      <c r="E112" s="177"/>
      <c r="F112" s="77">
        <f t="shared" si="2"/>
        <v>0</v>
      </c>
      <c r="G112" s="195"/>
    </row>
    <row r="113" spans="1:7" x14ac:dyDescent="0.2">
      <c r="A113" s="100"/>
      <c r="B113" s="36"/>
      <c r="C113" s="48"/>
      <c r="D113" s="67"/>
      <c r="E113" s="181"/>
      <c r="F113" s="109"/>
      <c r="G113" s="196"/>
    </row>
    <row r="114" spans="1:7" ht="25.5" x14ac:dyDescent="0.2">
      <c r="A114" s="138" t="s">
        <v>250</v>
      </c>
      <c r="B114" s="38" t="s">
        <v>195</v>
      </c>
      <c r="C114" s="55" t="s">
        <v>186</v>
      </c>
      <c r="D114" s="77">
        <v>10</v>
      </c>
      <c r="E114" s="177"/>
      <c r="F114" s="77">
        <f t="shared" si="2"/>
        <v>0</v>
      </c>
      <c r="G114" s="195"/>
    </row>
    <row r="115" spans="1:7" x14ac:dyDescent="0.2">
      <c r="A115" s="100"/>
      <c r="B115" s="36"/>
      <c r="C115" s="48"/>
      <c r="D115" s="67"/>
      <c r="E115" s="181"/>
      <c r="F115" s="109"/>
      <c r="G115" s="195"/>
    </row>
    <row r="116" spans="1:7" ht="25.5" x14ac:dyDescent="0.2">
      <c r="A116" s="138" t="s">
        <v>251</v>
      </c>
      <c r="B116" s="38" t="s">
        <v>196</v>
      </c>
      <c r="C116" s="55" t="s">
        <v>186</v>
      </c>
      <c r="D116" s="77">
        <f>D102+D104</f>
        <v>60</v>
      </c>
      <c r="E116" s="177"/>
      <c r="F116" s="77">
        <f t="shared" si="2"/>
        <v>0</v>
      </c>
      <c r="G116" s="200"/>
    </row>
    <row r="117" spans="1:7" x14ac:dyDescent="0.2">
      <c r="A117" s="154"/>
      <c r="B117" s="39"/>
      <c r="C117" s="48"/>
      <c r="D117" s="67"/>
      <c r="E117" s="68"/>
      <c r="F117" s="68"/>
      <c r="G117" s="196"/>
    </row>
    <row r="118" spans="1:7" x14ac:dyDescent="0.2">
      <c r="A118" s="64">
        <v>3</v>
      </c>
      <c r="B118" s="35" t="s">
        <v>197</v>
      </c>
      <c r="C118" s="54" t="s">
        <v>145</v>
      </c>
      <c r="D118" s="74"/>
      <c r="E118" s="75"/>
      <c r="F118" s="76">
        <f>ROUND(SUM(F102:F117),2)</f>
        <v>0</v>
      </c>
      <c r="G118" s="196"/>
    </row>
    <row r="119" spans="1:7" x14ac:dyDescent="0.2">
      <c r="A119" s="155"/>
      <c r="B119" s="43"/>
      <c r="C119" s="145"/>
      <c r="D119" s="156"/>
      <c r="E119" s="110"/>
      <c r="F119" s="109"/>
      <c r="G119" s="196"/>
    </row>
    <row r="120" spans="1:7" ht="13.5" thickBot="1" x14ac:dyDescent="0.25">
      <c r="A120" s="155"/>
      <c r="B120" s="43"/>
      <c r="C120" s="145"/>
      <c r="D120" s="156"/>
      <c r="E120" s="110"/>
      <c r="F120" s="109"/>
      <c r="G120" s="196"/>
    </row>
    <row r="121" spans="1:7" ht="19.5" customHeight="1" thickBot="1" x14ac:dyDescent="0.25">
      <c r="A121" s="133">
        <v>4</v>
      </c>
      <c r="B121" s="228" t="s">
        <v>198</v>
      </c>
      <c r="C121" s="229"/>
      <c r="D121" s="229"/>
      <c r="E121" s="229"/>
      <c r="F121" s="137"/>
      <c r="G121" s="196"/>
    </row>
    <row r="122" spans="1:7" ht="16.899999999999999" customHeight="1" x14ac:dyDescent="0.2">
      <c r="A122" s="155"/>
      <c r="B122" s="43"/>
      <c r="C122" s="145"/>
      <c r="D122" s="156"/>
      <c r="E122" s="110"/>
      <c r="F122" s="109"/>
      <c r="G122" s="196"/>
    </row>
    <row r="123" spans="1:7" x14ac:dyDescent="0.2">
      <c r="A123" s="155"/>
      <c r="B123" s="91" t="s">
        <v>199</v>
      </c>
      <c r="C123" s="145"/>
      <c r="D123" s="156"/>
      <c r="E123" s="110"/>
      <c r="F123" s="109"/>
      <c r="G123" s="196"/>
    </row>
    <row r="124" spans="1:7" x14ac:dyDescent="0.2">
      <c r="A124" s="155"/>
      <c r="B124" s="43"/>
      <c r="C124" s="145"/>
      <c r="D124" s="156"/>
      <c r="E124" s="110"/>
      <c r="F124" s="109"/>
      <c r="G124" s="196"/>
    </row>
    <row r="125" spans="1:7" x14ac:dyDescent="0.2">
      <c r="A125" s="146" t="s">
        <v>154</v>
      </c>
      <c r="B125" s="232" t="s">
        <v>200</v>
      </c>
      <c r="C125" s="232"/>
      <c r="D125" s="232"/>
      <c r="E125" s="110"/>
      <c r="F125" s="109"/>
      <c r="G125" s="196"/>
    </row>
    <row r="126" spans="1:7" x14ac:dyDescent="0.2">
      <c r="A126" s="155"/>
      <c r="B126" s="232"/>
      <c r="C126" s="232"/>
      <c r="D126" s="232"/>
      <c r="E126" s="110"/>
      <c r="F126" s="109"/>
      <c r="G126" s="196"/>
    </row>
    <row r="127" spans="1:7" x14ac:dyDescent="0.2">
      <c r="A127" s="155"/>
      <c r="B127" s="232"/>
      <c r="C127" s="232"/>
      <c r="D127" s="232"/>
      <c r="E127" s="110"/>
      <c r="F127" s="109"/>
      <c r="G127" s="196"/>
    </row>
    <row r="128" spans="1:7" ht="19.5" customHeight="1" x14ac:dyDescent="0.2">
      <c r="A128" s="155"/>
      <c r="B128" s="232"/>
      <c r="C128" s="232"/>
      <c r="D128" s="232"/>
      <c r="E128" s="110"/>
      <c r="F128" s="109"/>
      <c r="G128" s="196"/>
    </row>
    <row r="129" spans="1:7" x14ac:dyDescent="0.2">
      <c r="A129" s="146" t="s">
        <v>154</v>
      </c>
      <c r="B129" s="230" t="s">
        <v>327</v>
      </c>
      <c r="C129" s="231"/>
      <c r="D129" s="231"/>
      <c r="E129" s="110"/>
      <c r="F129" s="109"/>
      <c r="G129" s="196"/>
    </row>
    <row r="130" spans="1:7" x14ac:dyDescent="0.2">
      <c r="A130" s="155"/>
      <c r="B130" s="231"/>
      <c r="C130" s="231"/>
      <c r="D130" s="231"/>
      <c r="E130" s="110"/>
      <c r="F130" s="109"/>
      <c r="G130" s="196"/>
    </row>
    <row r="131" spans="1:7" ht="33.75" customHeight="1" x14ac:dyDescent="0.2">
      <c r="A131" s="155"/>
      <c r="B131" s="231"/>
      <c r="C131" s="231"/>
      <c r="D131" s="231"/>
      <c r="E131" s="110"/>
      <c r="F131" s="109"/>
      <c r="G131" s="196"/>
    </row>
    <row r="132" spans="1:7" x14ac:dyDescent="0.2">
      <c r="A132" s="146" t="s">
        <v>154</v>
      </c>
      <c r="B132" s="227" t="s">
        <v>201</v>
      </c>
      <c r="C132" s="227"/>
      <c r="D132" s="227"/>
      <c r="E132" s="110"/>
      <c r="F132" s="109"/>
      <c r="G132" s="196"/>
    </row>
    <row r="133" spans="1:7" x14ac:dyDescent="0.2">
      <c r="A133" s="146" t="s">
        <v>154</v>
      </c>
      <c r="B133" s="227" t="s">
        <v>311</v>
      </c>
      <c r="C133" s="227"/>
      <c r="D133" s="227"/>
      <c r="E133" s="110"/>
      <c r="F133" s="109"/>
      <c r="G133" s="195"/>
    </row>
    <row r="134" spans="1:7" x14ac:dyDescent="0.2">
      <c r="A134" s="155"/>
      <c r="B134" s="43"/>
      <c r="C134" s="145"/>
      <c r="D134" s="156"/>
      <c r="E134" s="110"/>
      <c r="F134" s="109"/>
      <c r="G134" s="195"/>
    </row>
    <row r="135" spans="1:7" ht="18.75" customHeight="1" x14ac:dyDescent="0.2">
      <c r="A135" s="138" t="s">
        <v>202</v>
      </c>
      <c r="B135" s="37" t="s">
        <v>203</v>
      </c>
      <c r="C135" s="152" t="s">
        <v>182</v>
      </c>
      <c r="D135" s="77">
        <f>960+244+66+57+162+75</f>
        <v>1564</v>
      </c>
      <c r="E135" s="177"/>
      <c r="F135" s="78">
        <f>ROUND(D135*E135,2)</f>
        <v>0</v>
      </c>
      <c r="G135" s="195"/>
    </row>
    <row r="136" spans="1:7" ht="13.15" customHeight="1" x14ac:dyDescent="0.2">
      <c r="A136" s="100"/>
      <c r="B136" s="36"/>
      <c r="C136" s="48"/>
      <c r="D136" s="67"/>
      <c r="E136" s="182"/>
      <c r="F136" s="109"/>
      <c r="G136" s="201"/>
    </row>
    <row r="137" spans="1:7" ht="25.5" x14ac:dyDescent="0.2">
      <c r="A137" s="138" t="s">
        <v>204</v>
      </c>
      <c r="B137" s="37" t="s">
        <v>334</v>
      </c>
      <c r="C137" s="152" t="s">
        <v>182</v>
      </c>
      <c r="D137" s="77">
        <f>D169+D171</f>
        <v>1084.672</v>
      </c>
      <c r="E137" s="187"/>
      <c r="F137" s="140">
        <f t="shared" ref="F137:F171" si="3">ROUND(D137*E137,2)</f>
        <v>0</v>
      </c>
      <c r="G137" s="195"/>
    </row>
    <row r="138" spans="1:7" x14ac:dyDescent="0.2">
      <c r="A138" s="100"/>
      <c r="B138" s="36"/>
      <c r="C138" s="48"/>
      <c r="D138" s="67"/>
      <c r="E138" s="188"/>
      <c r="F138" s="109"/>
      <c r="G138" s="196"/>
    </row>
    <row r="139" spans="1:7" x14ac:dyDescent="0.2">
      <c r="A139" s="138" t="s">
        <v>205</v>
      </c>
      <c r="B139" s="37" t="s">
        <v>290</v>
      </c>
      <c r="C139" s="139" t="s">
        <v>182</v>
      </c>
      <c r="D139" s="140">
        <v>87.12</v>
      </c>
      <c r="E139" s="177"/>
      <c r="F139" s="140">
        <f t="shared" si="3"/>
        <v>0</v>
      </c>
      <c r="G139" s="195"/>
    </row>
    <row r="140" spans="1:7" x14ac:dyDescent="0.2">
      <c r="A140" s="100"/>
      <c r="B140" s="36"/>
      <c r="C140" s="48"/>
      <c r="D140" s="67"/>
      <c r="E140" s="178"/>
      <c r="F140" s="109"/>
      <c r="G140" s="196"/>
    </row>
    <row r="141" spans="1:7" x14ac:dyDescent="0.2">
      <c r="A141" s="138" t="s">
        <v>206</v>
      </c>
      <c r="B141" s="37" t="s">
        <v>291</v>
      </c>
      <c r="C141" s="139" t="s">
        <v>182</v>
      </c>
      <c r="D141" s="140">
        <v>56.5</v>
      </c>
      <c r="E141" s="177"/>
      <c r="F141" s="140">
        <f t="shared" si="3"/>
        <v>0</v>
      </c>
      <c r="G141" s="195"/>
    </row>
    <row r="142" spans="1:7" ht="13.9" customHeight="1" x14ac:dyDescent="0.2">
      <c r="A142" s="100"/>
      <c r="B142" s="36"/>
      <c r="C142" s="48"/>
      <c r="D142" s="67"/>
      <c r="E142" s="189"/>
      <c r="F142" s="109"/>
      <c r="G142" s="196"/>
    </row>
    <row r="143" spans="1:7" ht="13.9" customHeight="1" x14ac:dyDescent="0.2">
      <c r="A143" s="138" t="s">
        <v>207</v>
      </c>
      <c r="B143" s="37" t="s">
        <v>292</v>
      </c>
      <c r="C143" s="139" t="s">
        <v>182</v>
      </c>
      <c r="D143" s="140">
        <f>219.22+66+74.58</f>
        <v>359.8</v>
      </c>
      <c r="E143" s="177"/>
      <c r="F143" s="140">
        <f t="shared" si="3"/>
        <v>0</v>
      </c>
      <c r="G143" s="195"/>
    </row>
    <row r="144" spans="1:7" x14ac:dyDescent="0.2">
      <c r="A144" s="100"/>
      <c r="B144" s="36"/>
      <c r="C144" s="48"/>
      <c r="D144" s="67"/>
      <c r="E144" s="178"/>
      <c r="F144" s="109"/>
      <c r="G144" s="196"/>
    </row>
    <row r="145" spans="1:7" ht="25.5" x14ac:dyDescent="0.2">
      <c r="A145" s="138" t="s">
        <v>208</v>
      </c>
      <c r="B145" s="37" t="s">
        <v>347</v>
      </c>
      <c r="C145" s="139" t="s">
        <v>182</v>
      </c>
      <c r="D145" s="140">
        <f>264.528+256.08+65.472+56.048+114.4</f>
        <v>756.52799999999991</v>
      </c>
      <c r="E145" s="177"/>
      <c r="F145" s="140">
        <f t="shared" si="3"/>
        <v>0</v>
      </c>
      <c r="G145" s="195"/>
    </row>
    <row r="146" spans="1:7" x14ac:dyDescent="0.2">
      <c r="A146" s="100"/>
      <c r="B146" s="36"/>
      <c r="C146" s="48"/>
      <c r="D146" s="67"/>
      <c r="E146" s="178"/>
      <c r="F146" s="109"/>
      <c r="G146" s="196"/>
    </row>
    <row r="147" spans="1:7" ht="25.5" x14ac:dyDescent="0.2">
      <c r="A147" s="138" t="s">
        <v>209</v>
      </c>
      <c r="B147" s="37" t="s">
        <v>293</v>
      </c>
      <c r="C147" s="139" t="s">
        <v>182</v>
      </c>
      <c r="D147" s="140">
        <f>66+56.5+219.22</f>
        <v>341.72</v>
      </c>
      <c r="E147" s="177"/>
      <c r="F147" s="140">
        <f t="shared" si="3"/>
        <v>0</v>
      </c>
      <c r="G147" s="195"/>
    </row>
    <row r="148" spans="1:7" x14ac:dyDescent="0.2">
      <c r="A148" s="100"/>
      <c r="B148" s="36"/>
      <c r="C148" s="48"/>
      <c r="D148" s="67"/>
      <c r="E148" s="178"/>
      <c r="F148" s="109"/>
      <c r="G148" s="196"/>
    </row>
    <row r="149" spans="1:7" ht="25.5" x14ac:dyDescent="0.2">
      <c r="A149" s="138" t="s">
        <v>210</v>
      </c>
      <c r="B149" s="37" t="s">
        <v>346</v>
      </c>
      <c r="C149" s="139" t="s">
        <v>182</v>
      </c>
      <c r="D149" s="140">
        <v>74.58</v>
      </c>
      <c r="E149" s="177"/>
      <c r="F149" s="140">
        <f t="shared" si="3"/>
        <v>0</v>
      </c>
      <c r="G149" s="195"/>
    </row>
    <row r="150" spans="1:7" ht="14.45" customHeight="1" x14ac:dyDescent="0.2">
      <c r="A150" s="100"/>
      <c r="B150" s="36"/>
      <c r="C150" s="48"/>
      <c r="D150" s="67"/>
      <c r="E150" s="178"/>
      <c r="F150" s="109"/>
      <c r="G150" s="196"/>
    </row>
    <row r="151" spans="1:7" ht="27.6" customHeight="1" x14ac:dyDescent="0.2">
      <c r="A151" s="138" t="s">
        <v>211</v>
      </c>
      <c r="B151" s="37" t="s">
        <v>294</v>
      </c>
      <c r="C151" s="139" t="s">
        <v>182</v>
      </c>
      <c r="D151" s="140">
        <f>56.5+87.12</f>
        <v>143.62</v>
      </c>
      <c r="E151" s="177"/>
      <c r="F151" s="140">
        <f t="shared" si="3"/>
        <v>0</v>
      </c>
      <c r="G151" s="195"/>
    </row>
    <row r="152" spans="1:7" x14ac:dyDescent="0.2">
      <c r="A152" s="100"/>
      <c r="B152" s="36"/>
      <c r="C152" s="48"/>
      <c r="D152" s="67"/>
      <c r="E152" s="178"/>
      <c r="F152" s="109"/>
      <c r="G152" s="196"/>
    </row>
    <row r="153" spans="1:7" ht="25.5" x14ac:dyDescent="0.2">
      <c r="A153" s="138" t="s">
        <v>212</v>
      </c>
      <c r="B153" s="37" t="s">
        <v>345</v>
      </c>
      <c r="C153" s="139" t="s">
        <v>182</v>
      </c>
      <c r="D153" s="140">
        <f>74.58</f>
        <v>74.58</v>
      </c>
      <c r="E153" s="177"/>
      <c r="F153" s="140">
        <f t="shared" si="3"/>
        <v>0</v>
      </c>
      <c r="G153" s="195"/>
    </row>
    <row r="154" spans="1:7" x14ac:dyDescent="0.2">
      <c r="A154" s="100"/>
      <c r="B154" s="36"/>
      <c r="C154" s="48"/>
      <c r="D154" s="67"/>
      <c r="E154" s="178"/>
      <c r="F154" s="109"/>
      <c r="G154" s="195"/>
    </row>
    <row r="155" spans="1:7" ht="120" customHeight="1" x14ac:dyDescent="0.2">
      <c r="A155" s="138" t="s">
        <v>213</v>
      </c>
      <c r="B155" s="37" t="s">
        <v>295</v>
      </c>
      <c r="C155" s="139" t="s">
        <v>182</v>
      </c>
      <c r="D155" s="140">
        <f>219.22+66</f>
        <v>285.22000000000003</v>
      </c>
      <c r="E155" s="180"/>
      <c r="F155" s="140">
        <f t="shared" si="3"/>
        <v>0</v>
      </c>
      <c r="G155" s="195"/>
    </row>
    <row r="156" spans="1:7" x14ac:dyDescent="0.2">
      <c r="A156" s="100"/>
      <c r="B156" s="36"/>
      <c r="C156" s="48"/>
      <c r="D156" s="67"/>
      <c r="E156" s="181"/>
      <c r="F156" s="109"/>
      <c r="G156" s="196"/>
    </row>
    <row r="157" spans="1:7" ht="73.5" customHeight="1" x14ac:dyDescent="0.2">
      <c r="A157" s="138" t="s">
        <v>214</v>
      </c>
      <c r="B157" s="37" t="s">
        <v>296</v>
      </c>
      <c r="C157" s="139" t="s">
        <v>182</v>
      </c>
      <c r="D157" s="140">
        <f>66+56.5</f>
        <v>122.5</v>
      </c>
      <c r="E157" s="177"/>
      <c r="F157" s="140">
        <f t="shared" si="3"/>
        <v>0</v>
      </c>
      <c r="G157" s="195"/>
    </row>
    <row r="158" spans="1:7" x14ac:dyDescent="0.2">
      <c r="A158" s="100"/>
      <c r="B158" s="36"/>
      <c r="C158" s="48"/>
      <c r="D158" s="67"/>
      <c r="E158" s="178"/>
      <c r="F158" s="109"/>
      <c r="G158" s="195"/>
    </row>
    <row r="159" spans="1:7" ht="99" customHeight="1" x14ac:dyDescent="0.2">
      <c r="A159" s="138" t="s">
        <v>215</v>
      </c>
      <c r="B159" s="37" t="s">
        <v>348</v>
      </c>
      <c r="C159" s="139" t="s">
        <v>182</v>
      </c>
      <c r="D159" s="140">
        <f>226.452</f>
        <v>226.452</v>
      </c>
      <c r="E159" s="177"/>
      <c r="F159" s="140">
        <f t="shared" si="3"/>
        <v>0</v>
      </c>
      <c r="G159" s="204"/>
    </row>
    <row r="160" spans="1:7" ht="16.899999999999999" customHeight="1" x14ac:dyDescent="0.2">
      <c r="A160" s="100"/>
      <c r="B160" s="36"/>
      <c r="C160" s="48"/>
      <c r="D160" s="67"/>
      <c r="E160" s="181"/>
      <c r="F160" s="109"/>
      <c r="G160" s="204"/>
    </row>
    <row r="161" spans="1:7" ht="15.6" customHeight="1" x14ac:dyDescent="0.2">
      <c r="A161" s="138" t="s">
        <v>328</v>
      </c>
      <c r="B161" s="45" t="s">
        <v>273</v>
      </c>
      <c r="C161" s="48"/>
      <c r="D161" s="67"/>
      <c r="E161" s="181"/>
      <c r="F161" s="109"/>
      <c r="G161" s="204"/>
    </row>
    <row r="162" spans="1:7" ht="15" customHeight="1" x14ac:dyDescent="0.2">
      <c r="A162" s="138" t="s">
        <v>335</v>
      </c>
      <c r="B162" s="45" t="s">
        <v>240</v>
      </c>
      <c r="C162" s="56" t="s">
        <v>186</v>
      </c>
      <c r="D162" s="79">
        <f>(42.6*0.5*0.06)</f>
        <v>1.278</v>
      </c>
      <c r="E162" s="180"/>
      <c r="F162" s="78">
        <f t="shared" si="3"/>
        <v>0</v>
      </c>
      <c r="G162" s="199"/>
    </row>
    <row r="163" spans="1:7" ht="16.899999999999999" customHeight="1" x14ac:dyDescent="0.2">
      <c r="A163" s="138" t="s">
        <v>336</v>
      </c>
      <c r="B163" s="45" t="s">
        <v>297</v>
      </c>
      <c r="C163" s="56" t="s">
        <v>182</v>
      </c>
      <c r="D163" s="79">
        <f>42.6*2*0.33</f>
        <v>28.116000000000003</v>
      </c>
      <c r="E163" s="180"/>
      <c r="F163" s="78">
        <f t="shared" si="3"/>
        <v>0</v>
      </c>
      <c r="G163" s="199"/>
    </row>
    <row r="164" spans="1:7" ht="28.9" customHeight="1" x14ac:dyDescent="0.2">
      <c r="A164" s="138" t="s">
        <v>337</v>
      </c>
      <c r="B164" s="45" t="s">
        <v>363</v>
      </c>
      <c r="C164" s="56" t="s">
        <v>186</v>
      </c>
      <c r="D164" s="79">
        <f>42.6*0.27*0.3</f>
        <v>3.4506000000000001</v>
      </c>
      <c r="E164" s="180"/>
      <c r="F164" s="78">
        <f t="shared" si="3"/>
        <v>0</v>
      </c>
      <c r="G164" s="199"/>
    </row>
    <row r="165" spans="1:7" ht="38.25" x14ac:dyDescent="0.2">
      <c r="A165" s="138" t="s">
        <v>338</v>
      </c>
      <c r="B165" s="45" t="s">
        <v>239</v>
      </c>
      <c r="C165" s="56" t="s">
        <v>216</v>
      </c>
      <c r="D165" s="79">
        <v>609.61</v>
      </c>
      <c r="E165" s="190"/>
      <c r="F165" s="78">
        <f t="shared" si="3"/>
        <v>0</v>
      </c>
      <c r="G165" s="199"/>
    </row>
    <row r="166" spans="1:7" ht="25.5" x14ac:dyDescent="0.2">
      <c r="A166" s="138" t="s">
        <v>339</v>
      </c>
      <c r="B166" s="45" t="s">
        <v>366</v>
      </c>
      <c r="C166" s="56" t="s">
        <v>182</v>
      </c>
      <c r="D166" s="79">
        <f>2*0.3</f>
        <v>0.6</v>
      </c>
      <c r="E166" s="183"/>
      <c r="F166" s="78">
        <f t="shared" si="3"/>
        <v>0</v>
      </c>
      <c r="G166" s="199" t="s">
        <v>390</v>
      </c>
    </row>
    <row r="167" spans="1:7" ht="16.149999999999999" customHeight="1" x14ac:dyDescent="0.2">
      <c r="A167" s="138" t="s">
        <v>340</v>
      </c>
      <c r="B167" s="45" t="s">
        <v>344</v>
      </c>
      <c r="C167" s="56" t="s">
        <v>182</v>
      </c>
      <c r="D167" s="79">
        <f>18*0.3</f>
        <v>5.3999999999999995</v>
      </c>
      <c r="E167" s="183"/>
      <c r="F167" s="78">
        <f t="shared" si="3"/>
        <v>0</v>
      </c>
      <c r="G167" s="199" t="s">
        <v>390</v>
      </c>
    </row>
    <row r="168" spans="1:7" ht="20.25" customHeight="1" x14ac:dyDescent="0.2">
      <c r="A168" s="100"/>
      <c r="B168" s="36"/>
      <c r="C168" s="48"/>
      <c r="D168" s="67"/>
      <c r="E168" s="179"/>
      <c r="F168" s="109"/>
      <c r="G168" s="199"/>
    </row>
    <row r="169" spans="1:7" ht="156.75" customHeight="1" x14ac:dyDescent="0.2">
      <c r="A169" s="138" t="s">
        <v>329</v>
      </c>
      <c r="B169" s="45" t="s">
        <v>312</v>
      </c>
      <c r="C169" s="56" t="s">
        <v>182</v>
      </c>
      <c r="D169" s="79">
        <f>226.452+219.22</f>
        <v>445.67200000000003</v>
      </c>
      <c r="E169" s="211"/>
      <c r="F169" s="78">
        <f t="shared" si="3"/>
        <v>0</v>
      </c>
      <c r="G169" s="199"/>
    </row>
    <row r="170" spans="1:7" x14ac:dyDescent="0.2">
      <c r="A170" s="100"/>
      <c r="B170" s="36"/>
      <c r="C170" s="48"/>
      <c r="D170" s="67"/>
      <c r="E170" s="179"/>
      <c r="F170" s="109"/>
      <c r="G170" s="199"/>
    </row>
    <row r="171" spans="1:7" ht="141" customHeight="1" x14ac:dyDescent="0.2">
      <c r="A171" s="138" t="s">
        <v>341</v>
      </c>
      <c r="B171" s="45" t="s">
        <v>285</v>
      </c>
      <c r="C171" s="56" t="s">
        <v>182</v>
      </c>
      <c r="D171" s="79">
        <f>265+65+53+256</f>
        <v>639</v>
      </c>
      <c r="E171" s="211"/>
      <c r="F171" s="78">
        <f t="shared" si="3"/>
        <v>0</v>
      </c>
      <c r="G171" s="199"/>
    </row>
    <row r="172" spans="1:7" x14ac:dyDescent="0.2">
      <c r="A172" s="157"/>
      <c r="B172" s="46"/>
      <c r="C172" s="57"/>
      <c r="D172" s="80"/>
      <c r="E172" s="158"/>
      <c r="F172" s="158"/>
      <c r="G172" s="199"/>
    </row>
    <row r="173" spans="1:7" ht="25.5" x14ac:dyDescent="0.2">
      <c r="A173" s="64">
        <v>4</v>
      </c>
      <c r="B173" s="35" t="s">
        <v>217</v>
      </c>
      <c r="C173" s="54" t="s">
        <v>145</v>
      </c>
      <c r="D173" s="159"/>
      <c r="E173" s="160"/>
      <c r="F173" s="161">
        <f>ROUND(SUM(F135:F171),2)</f>
        <v>0</v>
      </c>
      <c r="G173" s="203"/>
    </row>
    <row r="174" spans="1:7" ht="13.9" customHeight="1" x14ac:dyDescent="0.2">
      <c r="A174" s="162"/>
      <c r="B174" s="44"/>
      <c r="C174" s="163"/>
      <c r="D174" s="164"/>
      <c r="E174" s="165"/>
      <c r="F174" s="164"/>
      <c r="G174" s="203"/>
    </row>
    <row r="175" spans="1:7" ht="16.149999999999999" customHeight="1" thickBot="1" x14ac:dyDescent="0.25">
      <c r="A175" s="155"/>
      <c r="B175" s="43"/>
      <c r="C175" s="145"/>
      <c r="D175" s="156"/>
      <c r="E175" s="110"/>
      <c r="F175" s="109"/>
      <c r="G175" s="196"/>
    </row>
    <row r="176" spans="1:7" ht="31.5" customHeight="1" thickBot="1" x14ac:dyDescent="0.25">
      <c r="A176" s="133">
        <v>5</v>
      </c>
      <c r="B176" s="228" t="s">
        <v>218</v>
      </c>
      <c r="C176" s="229"/>
      <c r="D176" s="229"/>
      <c r="E176" s="229"/>
      <c r="F176" s="137"/>
      <c r="G176" s="205"/>
    </row>
    <row r="177" spans="1:7" x14ac:dyDescent="0.2">
      <c r="A177" s="156"/>
      <c r="B177" s="156"/>
      <c r="C177" s="156"/>
      <c r="D177" s="156"/>
      <c r="E177" s="110"/>
      <c r="F177" s="109"/>
      <c r="G177" s="205"/>
    </row>
    <row r="178" spans="1:7" s="167" customFormat="1" ht="25.9" customHeight="1" x14ac:dyDescent="0.2">
      <c r="A178" s="166" t="s">
        <v>219</v>
      </c>
      <c r="B178" s="37" t="s">
        <v>274</v>
      </c>
      <c r="C178" s="139"/>
      <c r="D178" s="139"/>
      <c r="E178" s="139"/>
      <c r="F178" s="139"/>
      <c r="G178" s="205"/>
    </row>
    <row r="179" spans="1:7" ht="25.5" x14ac:dyDescent="0.2">
      <c r="A179" s="138" t="s">
        <v>252</v>
      </c>
      <c r="B179" s="45" t="s">
        <v>220</v>
      </c>
      <c r="C179" s="56" t="s">
        <v>182</v>
      </c>
      <c r="D179" s="79">
        <f>(13.2+13.2+2.5+2.5+2.5+2.5+26.4+26.4+10+10+10+10)*0.27</f>
        <v>34.884</v>
      </c>
      <c r="E179" s="180"/>
      <c r="F179" s="78">
        <f>ROUND(D179*E179,2)</f>
        <v>0</v>
      </c>
      <c r="G179" s="196"/>
    </row>
    <row r="180" spans="1:7" ht="26.45" customHeight="1" x14ac:dyDescent="0.2">
      <c r="A180" s="138" t="s">
        <v>254</v>
      </c>
      <c r="B180" s="45" t="s">
        <v>298</v>
      </c>
      <c r="C180" s="56" t="s">
        <v>186</v>
      </c>
      <c r="D180" s="79">
        <v>89.1</v>
      </c>
      <c r="E180" s="180"/>
      <c r="F180" s="78">
        <f t="shared" ref="F180:F199" si="4">ROUND(D180*E180,2)</f>
        <v>0</v>
      </c>
      <c r="G180" s="204"/>
    </row>
    <row r="181" spans="1:7" ht="38.25" x14ac:dyDescent="0.2">
      <c r="A181" s="138" t="s">
        <v>255</v>
      </c>
      <c r="B181" s="45" t="s">
        <v>241</v>
      </c>
      <c r="C181" s="56" t="s">
        <v>216</v>
      </c>
      <c r="D181" s="79">
        <f>1314.63+170.83</f>
        <v>1485.46</v>
      </c>
      <c r="E181" s="180"/>
      <c r="F181" s="78">
        <f t="shared" si="4"/>
        <v>0</v>
      </c>
      <c r="G181" s="199"/>
    </row>
    <row r="182" spans="1:7" ht="51" x14ac:dyDescent="0.2">
      <c r="A182" s="138" t="s">
        <v>256</v>
      </c>
      <c r="B182" s="45" t="s">
        <v>221</v>
      </c>
      <c r="C182" s="56" t="s">
        <v>216</v>
      </c>
      <c r="D182" s="79">
        <f>2015.85+656.3</f>
        <v>2672.1499999999996</v>
      </c>
      <c r="E182" s="180"/>
      <c r="F182" s="78">
        <f>ROUND(D182*E182,2)</f>
        <v>0</v>
      </c>
      <c r="G182" s="199"/>
    </row>
    <row r="183" spans="1:7" ht="25.5" x14ac:dyDescent="0.2">
      <c r="A183" s="138" t="s">
        <v>253</v>
      </c>
      <c r="B183" s="45" t="s">
        <v>342</v>
      </c>
      <c r="C183" s="56" t="s">
        <v>216</v>
      </c>
      <c r="D183" s="79">
        <f>(264.528*0.27)*19.5</f>
        <v>1392.73992</v>
      </c>
      <c r="E183" s="180"/>
      <c r="F183" s="78">
        <f t="shared" si="4"/>
        <v>0</v>
      </c>
      <c r="G183" s="199"/>
    </row>
    <row r="184" spans="1:7" x14ac:dyDescent="0.2">
      <c r="A184" s="138" t="s">
        <v>257</v>
      </c>
      <c r="B184" s="45" t="s">
        <v>343</v>
      </c>
      <c r="C184" s="56" t="s">
        <v>216</v>
      </c>
      <c r="D184" s="79">
        <f>(65.472*0.27)*24.5</f>
        <v>433.09728000000001</v>
      </c>
      <c r="E184" s="180"/>
      <c r="F184" s="78">
        <f t="shared" si="4"/>
        <v>0</v>
      </c>
      <c r="G184" s="199"/>
    </row>
    <row r="185" spans="1:7" ht="38.25" x14ac:dyDescent="0.2">
      <c r="A185" s="138" t="s">
        <v>367</v>
      </c>
      <c r="B185" s="45" t="s">
        <v>331</v>
      </c>
      <c r="C185" s="56" t="s">
        <v>315</v>
      </c>
      <c r="D185" s="79">
        <f>23.05</f>
        <v>23.05</v>
      </c>
      <c r="E185" s="180"/>
      <c r="F185" s="78">
        <f t="shared" si="4"/>
        <v>0</v>
      </c>
      <c r="G185" s="199" t="s">
        <v>390</v>
      </c>
    </row>
    <row r="186" spans="1:7" ht="25.5" x14ac:dyDescent="0.2">
      <c r="A186" s="138" t="s">
        <v>316</v>
      </c>
      <c r="B186" s="45" t="s">
        <v>350</v>
      </c>
      <c r="C186" s="56" t="s">
        <v>315</v>
      </c>
      <c r="D186" s="79">
        <f>39.4</f>
        <v>39.4</v>
      </c>
      <c r="E186" s="180"/>
      <c r="F186" s="78">
        <f t="shared" si="4"/>
        <v>0</v>
      </c>
      <c r="G186" s="199" t="s">
        <v>390</v>
      </c>
    </row>
    <row r="187" spans="1:7" ht="38.25" x14ac:dyDescent="0.2">
      <c r="A187" s="138" t="s">
        <v>317</v>
      </c>
      <c r="B187" s="45" t="s">
        <v>351</v>
      </c>
      <c r="C187" s="56" t="s">
        <v>315</v>
      </c>
      <c r="D187" s="79">
        <v>26.4</v>
      </c>
      <c r="E187" s="180"/>
      <c r="F187" s="78">
        <f t="shared" si="4"/>
        <v>0</v>
      </c>
      <c r="G187" s="199" t="s">
        <v>390</v>
      </c>
    </row>
    <row r="188" spans="1:7" ht="38.25" x14ac:dyDescent="0.2">
      <c r="A188" s="138" t="s">
        <v>318</v>
      </c>
      <c r="B188" s="45" t="s">
        <v>330</v>
      </c>
      <c r="C188" s="56" t="s">
        <v>315</v>
      </c>
      <c r="D188" s="79">
        <f>3.72</f>
        <v>3.72</v>
      </c>
      <c r="E188" s="180"/>
      <c r="F188" s="78">
        <f t="shared" si="4"/>
        <v>0</v>
      </c>
      <c r="G188" s="199" t="s">
        <v>390</v>
      </c>
    </row>
    <row r="189" spans="1:7" ht="38.25" x14ac:dyDescent="0.2">
      <c r="A189" s="138" t="s">
        <v>319</v>
      </c>
      <c r="B189" s="45" t="s">
        <v>352</v>
      </c>
      <c r="C189" s="56" t="s">
        <v>315</v>
      </c>
      <c r="D189" s="79">
        <f>9.92</f>
        <v>9.92</v>
      </c>
      <c r="E189" s="180"/>
      <c r="F189" s="78">
        <f t="shared" si="4"/>
        <v>0</v>
      </c>
      <c r="G189" s="199" t="s">
        <v>390</v>
      </c>
    </row>
    <row r="190" spans="1:7" x14ac:dyDescent="0.2">
      <c r="A190" s="155"/>
      <c r="B190" s="43"/>
      <c r="C190" s="145"/>
      <c r="D190" s="145"/>
      <c r="E190" s="145"/>
      <c r="F190" s="145"/>
      <c r="G190" s="196"/>
    </row>
    <row r="191" spans="1:7" ht="25.9" customHeight="1" x14ac:dyDescent="0.2">
      <c r="A191" s="166" t="s">
        <v>223</v>
      </c>
      <c r="B191" s="37" t="s">
        <v>313</v>
      </c>
      <c r="C191" s="139"/>
      <c r="D191" s="139"/>
      <c r="E191" s="139"/>
      <c r="F191" s="139"/>
      <c r="G191" s="204"/>
    </row>
    <row r="192" spans="1:7" ht="12.6" customHeight="1" x14ac:dyDescent="0.2">
      <c r="A192" s="138" t="s">
        <v>258</v>
      </c>
      <c r="B192" s="45" t="s">
        <v>220</v>
      </c>
      <c r="C192" s="56" t="s">
        <v>182</v>
      </c>
      <c r="D192" s="79">
        <f>(22.6+22.6+2.5+2.5+2.5+2.5+26.4+26.4+10+10+10+10)*0.27</f>
        <v>39.96</v>
      </c>
      <c r="E192" s="180"/>
      <c r="F192" s="78">
        <f t="shared" si="4"/>
        <v>0</v>
      </c>
      <c r="G192" s="199"/>
    </row>
    <row r="193" spans="1:7" ht="28.15" customHeight="1" x14ac:dyDescent="0.2">
      <c r="A193" s="138" t="s">
        <v>259</v>
      </c>
      <c r="B193" s="45" t="s">
        <v>298</v>
      </c>
      <c r="C193" s="56" t="s">
        <v>186</v>
      </c>
      <c r="D193" s="79">
        <v>84.27</v>
      </c>
      <c r="E193" s="180"/>
      <c r="F193" s="78">
        <f t="shared" si="4"/>
        <v>0</v>
      </c>
      <c r="G193" s="199"/>
    </row>
    <row r="194" spans="1:7" ht="25.5" x14ac:dyDescent="0.2">
      <c r="A194" s="138" t="s">
        <v>260</v>
      </c>
      <c r="B194" s="45" t="s">
        <v>356</v>
      </c>
      <c r="C194" s="56" t="s">
        <v>216</v>
      </c>
      <c r="D194" s="79">
        <f>D193*3.6</f>
        <v>303.37200000000001</v>
      </c>
      <c r="E194" s="211"/>
      <c r="F194" s="78">
        <f t="shared" si="4"/>
        <v>0</v>
      </c>
      <c r="G194" s="199"/>
    </row>
    <row r="195" spans="1:7" ht="38.25" x14ac:dyDescent="0.2">
      <c r="A195" s="138" t="s">
        <v>368</v>
      </c>
      <c r="B195" s="45" t="s">
        <v>333</v>
      </c>
      <c r="C195" s="56" t="s">
        <v>315</v>
      </c>
      <c r="D195" s="79">
        <f>23.05</f>
        <v>23.05</v>
      </c>
      <c r="E195" s="211"/>
      <c r="F195" s="78">
        <f t="shared" si="4"/>
        <v>0</v>
      </c>
      <c r="G195" s="199" t="s">
        <v>390</v>
      </c>
    </row>
    <row r="196" spans="1:7" ht="25.5" x14ac:dyDescent="0.2">
      <c r="A196" s="138" t="s">
        <v>320</v>
      </c>
      <c r="B196" s="45" t="s">
        <v>353</v>
      </c>
      <c r="C196" s="56" t="s">
        <v>315</v>
      </c>
      <c r="D196" s="79">
        <f>39.4</f>
        <v>39.4</v>
      </c>
      <c r="E196" s="211"/>
      <c r="F196" s="78">
        <f t="shared" si="4"/>
        <v>0</v>
      </c>
      <c r="G196" s="199" t="s">
        <v>390</v>
      </c>
    </row>
    <row r="197" spans="1:7" ht="38.25" x14ac:dyDescent="0.2">
      <c r="A197" s="138" t="s">
        <v>321</v>
      </c>
      <c r="B197" s="45" t="s">
        <v>354</v>
      </c>
      <c r="C197" s="56" t="s">
        <v>315</v>
      </c>
      <c r="D197" s="79">
        <v>26.4</v>
      </c>
      <c r="E197" s="211"/>
      <c r="F197" s="78">
        <f t="shared" si="4"/>
        <v>0</v>
      </c>
      <c r="G197" s="199" t="s">
        <v>390</v>
      </c>
    </row>
    <row r="198" spans="1:7" ht="38.25" x14ac:dyDescent="0.2">
      <c r="A198" s="138" t="s">
        <v>322</v>
      </c>
      <c r="B198" s="45" t="s">
        <v>332</v>
      </c>
      <c r="C198" s="56" t="s">
        <v>315</v>
      </c>
      <c r="D198" s="79">
        <f>3.72</f>
        <v>3.72</v>
      </c>
      <c r="E198" s="211"/>
      <c r="F198" s="78">
        <f t="shared" si="4"/>
        <v>0</v>
      </c>
      <c r="G198" s="199" t="s">
        <v>390</v>
      </c>
    </row>
    <row r="199" spans="1:7" ht="38.25" x14ac:dyDescent="0.2">
      <c r="A199" s="138" t="s">
        <v>323</v>
      </c>
      <c r="B199" s="45" t="s">
        <v>355</v>
      </c>
      <c r="C199" s="56" t="s">
        <v>315</v>
      </c>
      <c r="D199" s="79">
        <f>9.92</f>
        <v>9.92</v>
      </c>
      <c r="E199" s="211"/>
      <c r="F199" s="78">
        <f t="shared" si="4"/>
        <v>0</v>
      </c>
      <c r="G199" s="199" t="s">
        <v>390</v>
      </c>
    </row>
    <row r="200" spans="1:7" x14ac:dyDescent="0.2">
      <c r="A200" s="100"/>
      <c r="B200" s="36"/>
      <c r="C200" s="48"/>
      <c r="D200" s="67"/>
      <c r="E200" s="191"/>
      <c r="F200" s="109"/>
      <c r="G200" s="199"/>
    </row>
    <row r="201" spans="1:7" x14ac:dyDescent="0.2">
      <c r="A201" s="138" t="s">
        <v>369</v>
      </c>
      <c r="B201" s="45" t="s">
        <v>357</v>
      </c>
      <c r="C201" s="56" t="s">
        <v>315</v>
      </c>
      <c r="D201" s="79">
        <f>49+49+2.48+2.48+19.7+19.7+26.4</f>
        <v>168.76000000000002</v>
      </c>
      <c r="E201" s="183"/>
      <c r="F201" s="78">
        <f>ROUND(D201*E201,2)</f>
        <v>0</v>
      </c>
      <c r="G201" s="199"/>
    </row>
    <row r="202" spans="1:7" x14ac:dyDescent="0.2">
      <c r="A202" s="138" t="s">
        <v>370</v>
      </c>
      <c r="B202" s="45" t="s">
        <v>240</v>
      </c>
      <c r="C202" s="56" t="s">
        <v>186</v>
      </c>
      <c r="D202" s="79">
        <f>0.45*(50+50+28+28)*0.11</f>
        <v>7.7220000000000004</v>
      </c>
      <c r="E202" s="180"/>
      <c r="F202" s="78">
        <f>ROUND(D202*E202,2)</f>
        <v>0</v>
      </c>
      <c r="G202" s="199"/>
    </row>
    <row r="203" spans="1:7" ht="16.899999999999999" customHeight="1" x14ac:dyDescent="0.2">
      <c r="A203" s="100"/>
      <c r="B203" s="36"/>
      <c r="C203" s="48"/>
      <c r="D203" s="67"/>
      <c r="E203" s="67"/>
      <c r="F203" s="109"/>
      <c r="G203" s="196"/>
    </row>
    <row r="204" spans="1:7" x14ac:dyDescent="0.2">
      <c r="A204" s="64">
        <v>5</v>
      </c>
      <c r="B204" s="35" t="s">
        <v>224</v>
      </c>
      <c r="C204" s="54" t="s">
        <v>145</v>
      </c>
      <c r="D204" s="159"/>
      <c r="E204" s="160"/>
      <c r="F204" s="161">
        <f>ROUND(SUM(F179:F202),2)</f>
        <v>0</v>
      </c>
      <c r="G204" s="203"/>
    </row>
    <row r="205" spans="1:7" ht="16.149999999999999" customHeight="1" x14ac:dyDescent="0.2">
      <c r="A205" s="162"/>
      <c r="B205" s="44"/>
      <c r="C205" s="163"/>
      <c r="D205" s="164"/>
      <c r="E205" s="165"/>
      <c r="F205" s="164"/>
      <c r="G205" s="203"/>
    </row>
    <row r="206" spans="1:7" ht="13.5" thickBot="1" x14ac:dyDescent="0.25">
      <c r="A206" s="155"/>
      <c r="B206" s="43"/>
      <c r="C206" s="145"/>
      <c r="D206" s="156"/>
      <c r="E206" s="110"/>
      <c r="F206" s="109"/>
      <c r="G206" s="196"/>
    </row>
    <row r="207" spans="1:7" ht="13.5" thickBot="1" x14ac:dyDescent="0.25">
      <c r="A207" s="168">
        <v>6</v>
      </c>
      <c r="B207" s="65" t="s">
        <v>226</v>
      </c>
      <c r="C207" s="143"/>
      <c r="D207" s="169"/>
      <c r="E207" s="136"/>
      <c r="F207" s="137"/>
      <c r="G207" s="196"/>
    </row>
    <row r="208" spans="1:7" x14ac:dyDescent="0.2">
      <c r="A208" s="155"/>
      <c r="B208" s="43"/>
      <c r="C208" s="145"/>
      <c r="D208" s="156"/>
      <c r="E208" s="110"/>
      <c r="F208" s="109"/>
      <c r="G208" s="196"/>
    </row>
    <row r="209" spans="1:7" ht="84.6" customHeight="1" x14ac:dyDescent="0.2">
      <c r="A209" s="166" t="s">
        <v>261</v>
      </c>
      <c r="B209" s="37" t="s">
        <v>227</v>
      </c>
      <c r="C209" s="139"/>
      <c r="D209" s="139"/>
      <c r="E209" s="139"/>
      <c r="F209" s="139"/>
      <c r="G209" s="206"/>
    </row>
    <row r="210" spans="1:7" ht="38.25" x14ac:dyDescent="0.2">
      <c r="A210" s="138" t="s">
        <v>262</v>
      </c>
      <c r="B210" s="45" t="s">
        <v>358</v>
      </c>
      <c r="C210" s="56" t="s">
        <v>168</v>
      </c>
      <c r="D210" s="79">
        <f>(26.4+10.02)*2+(22.6+10)*2+(26.4+9.7)*2+(22.6+9.7)*2+(26.4+2.48)*2+(22.6+2.48)*2+(26.4+2.5)*2+(22.6+2.5)*2+(26.4+3.3)*2+(22.6+3.3)*2</f>
        <v>601.96</v>
      </c>
      <c r="E210" s="177"/>
      <c r="F210" s="78">
        <f>ROUND(D210*E210,2)</f>
        <v>0</v>
      </c>
      <c r="G210" s="196"/>
    </row>
    <row r="211" spans="1:7" ht="38.25" x14ac:dyDescent="0.2">
      <c r="A211" s="138" t="s">
        <v>263</v>
      </c>
      <c r="B211" s="45" t="s">
        <v>228</v>
      </c>
      <c r="C211" s="56" t="s">
        <v>168</v>
      </c>
      <c r="D211" s="79">
        <f>7*8*(6.25+2.6+2.6)+6.25*8</f>
        <v>691.19999999999993</v>
      </c>
      <c r="E211" s="177"/>
      <c r="F211" s="78">
        <f t="shared" ref="F211:F219" si="5">ROUND(D211*E211,2)</f>
        <v>0</v>
      </c>
      <c r="G211" s="196"/>
    </row>
    <row r="212" spans="1:7" ht="15.6" customHeight="1" x14ac:dyDescent="0.2">
      <c r="A212" s="138" t="s">
        <v>264</v>
      </c>
      <c r="B212" s="45" t="s">
        <v>229</v>
      </c>
      <c r="C212" s="56" t="s">
        <v>168</v>
      </c>
      <c r="D212" s="79">
        <f>53*2</f>
        <v>106</v>
      </c>
      <c r="E212" s="177"/>
      <c r="F212" s="78">
        <f t="shared" si="5"/>
        <v>0</v>
      </c>
      <c r="G212" s="196"/>
    </row>
    <row r="213" spans="1:7" ht="25.5" x14ac:dyDescent="0.2">
      <c r="A213" s="138" t="s">
        <v>265</v>
      </c>
      <c r="B213" s="45" t="s">
        <v>230</v>
      </c>
      <c r="C213" s="56" t="s">
        <v>168</v>
      </c>
      <c r="D213" s="79">
        <f>53*4</f>
        <v>212</v>
      </c>
      <c r="E213" s="177"/>
      <c r="F213" s="78">
        <f t="shared" si="5"/>
        <v>0</v>
      </c>
      <c r="G213" s="196"/>
    </row>
    <row r="214" spans="1:7" x14ac:dyDescent="0.2">
      <c r="A214" s="138" t="s">
        <v>266</v>
      </c>
      <c r="B214" s="45" t="s">
        <v>231</v>
      </c>
      <c r="C214" s="56" t="s">
        <v>232</v>
      </c>
      <c r="D214" s="79">
        <v>16</v>
      </c>
      <c r="E214" s="177"/>
      <c r="F214" s="78">
        <f t="shared" si="5"/>
        <v>0</v>
      </c>
      <c r="G214" s="196"/>
    </row>
    <row r="215" spans="1:7" x14ac:dyDescent="0.2">
      <c r="A215" s="138" t="s">
        <v>267</v>
      </c>
      <c r="B215" s="45" t="s">
        <v>233</v>
      </c>
      <c r="C215" s="56" t="s">
        <v>232</v>
      </c>
      <c r="D215" s="79">
        <v>8</v>
      </c>
      <c r="E215" s="177"/>
      <c r="F215" s="78">
        <f t="shared" si="5"/>
        <v>0</v>
      </c>
      <c r="G215" s="207"/>
    </row>
    <row r="216" spans="1:7" x14ac:dyDescent="0.2">
      <c r="A216" s="138" t="s">
        <v>268</v>
      </c>
      <c r="B216" s="45" t="s">
        <v>234</v>
      </c>
      <c r="C216" s="56" t="s">
        <v>232</v>
      </c>
      <c r="D216" s="79">
        <v>7</v>
      </c>
      <c r="E216" s="177"/>
      <c r="F216" s="78">
        <f t="shared" si="5"/>
        <v>0</v>
      </c>
      <c r="G216" s="196"/>
    </row>
    <row r="217" spans="1:7" ht="25.5" x14ac:dyDescent="0.2">
      <c r="A217" s="138" t="s">
        <v>269</v>
      </c>
      <c r="B217" s="45" t="s">
        <v>235</v>
      </c>
      <c r="C217" s="56" t="s">
        <v>232</v>
      </c>
      <c r="D217" s="79">
        <f>7*7</f>
        <v>49</v>
      </c>
      <c r="E217" s="177"/>
      <c r="F217" s="78">
        <f t="shared" si="5"/>
        <v>0</v>
      </c>
      <c r="G217" s="196"/>
    </row>
    <row r="218" spans="1:7" ht="25.5" x14ac:dyDescent="0.2">
      <c r="A218" s="138" t="s">
        <v>270</v>
      </c>
      <c r="B218" s="45" t="s">
        <v>236</v>
      </c>
      <c r="C218" s="56" t="s">
        <v>168</v>
      </c>
      <c r="D218" s="79">
        <v>1</v>
      </c>
      <c r="E218" s="177"/>
      <c r="F218" s="78">
        <f t="shared" si="5"/>
        <v>0</v>
      </c>
      <c r="G218" s="196"/>
    </row>
    <row r="219" spans="1:7" ht="25.5" x14ac:dyDescent="0.2">
      <c r="A219" s="138" t="s">
        <v>309</v>
      </c>
      <c r="B219" s="45" t="s">
        <v>359</v>
      </c>
      <c r="C219" s="56" t="s">
        <v>232</v>
      </c>
      <c r="D219" s="79">
        <v>10</v>
      </c>
      <c r="E219" s="177"/>
      <c r="F219" s="78">
        <f t="shared" si="5"/>
        <v>0</v>
      </c>
      <c r="G219" s="196"/>
    </row>
    <row r="220" spans="1:7" x14ac:dyDescent="0.2">
      <c r="A220" s="100"/>
      <c r="B220" s="36"/>
      <c r="C220" s="48"/>
      <c r="D220" s="67"/>
      <c r="E220" s="67"/>
      <c r="F220" s="109"/>
      <c r="G220" s="196"/>
    </row>
    <row r="221" spans="1:7" x14ac:dyDescent="0.2">
      <c r="A221" s="64">
        <v>6</v>
      </c>
      <c r="B221" s="35" t="s">
        <v>237</v>
      </c>
      <c r="C221" s="54" t="s">
        <v>145</v>
      </c>
      <c r="D221" s="159"/>
      <c r="E221" s="160"/>
      <c r="F221" s="161">
        <f>ROUND(SUM(F210:F220),2)</f>
        <v>0</v>
      </c>
      <c r="G221" s="203"/>
    </row>
    <row r="222" spans="1:7" x14ac:dyDescent="0.2">
      <c r="A222" s="162"/>
      <c r="B222" s="44"/>
      <c r="C222" s="163"/>
      <c r="D222" s="164"/>
      <c r="E222" s="165"/>
      <c r="F222" s="164"/>
      <c r="G222" s="203"/>
    </row>
    <row r="223" spans="1:7" ht="13.5" thickBot="1" x14ac:dyDescent="0.25">
      <c r="A223" s="162"/>
      <c r="B223" s="44"/>
      <c r="C223" s="163"/>
      <c r="D223" s="156"/>
      <c r="E223" s="170"/>
      <c r="F223" s="156"/>
      <c r="G223" s="196"/>
    </row>
    <row r="224" spans="1:7" ht="13.5" thickBot="1" x14ac:dyDescent="0.25">
      <c r="A224" s="133">
        <v>7</v>
      </c>
      <c r="B224" s="65" t="s">
        <v>242</v>
      </c>
      <c r="C224" s="171"/>
      <c r="D224" s="172"/>
      <c r="E224" s="171"/>
      <c r="F224" s="173"/>
      <c r="G224" s="196"/>
    </row>
    <row r="225" spans="1:7" ht="16.149999999999999" customHeight="1" x14ac:dyDescent="0.2">
      <c r="G225" s="196"/>
    </row>
    <row r="226" spans="1:7" x14ac:dyDescent="0.2">
      <c r="A226" s="138" t="s">
        <v>271</v>
      </c>
      <c r="B226" s="45" t="s">
        <v>275</v>
      </c>
      <c r="C226" s="56"/>
      <c r="D226" s="79"/>
      <c r="E226" s="79"/>
      <c r="F226" s="79"/>
      <c r="G226" s="196"/>
    </row>
    <row r="227" spans="1:7" x14ac:dyDescent="0.2">
      <c r="A227" s="100"/>
      <c r="B227" s="36"/>
      <c r="C227" s="48"/>
      <c r="D227" s="67"/>
      <c r="E227" s="67"/>
      <c r="F227" s="109"/>
      <c r="G227" s="208"/>
    </row>
    <row r="228" spans="1:7" ht="25.5" x14ac:dyDescent="0.2">
      <c r="A228" s="138" t="s">
        <v>299</v>
      </c>
      <c r="B228" s="45" t="s">
        <v>276</v>
      </c>
      <c r="C228" s="56" t="s">
        <v>222</v>
      </c>
      <c r="D228" s="79">
        <v>7</v>
      </c>
      <c r="E228" s="177"/>
      <c r="F228" s="78">
        <f>E228*D228</f>
        <v>0</v>
      </c>
      <c r="G228" s="208"/>
    </row>
    <row r="229" spans="1:7" x14ac:dyDescent="0.2">
      <c r="A229" s="100"/>
      <c r="B229" s="36"/>
      <c r="C229" s="48"/>
      <c r="D229" s="67"/>
      <c r="E229" s="192"/>
      <c r="F229" s="109"/>
      <c r="G229" s="208"/>
    </row>
    <row r="230" spans="1:7" x14ac:dyDescent="0.2">
      <c r="A230" s="166"/>
      <c r="B230" s="92" t="s">
        <v>277</v>
      </c>
      <c r="E230" s="192"/>
      <c r="F230" s="176"/>
      <c r="G230" s="208"/>
    </row>
    <row r="231" spans="1:7" x14ac:dyDescent="0.2">
      <c r="A231" s="138" t="s">
        <v>300</v>
      </c>
      <c r="B231" s="45" t="s">
        <v>280</v>
      </c>
      <c r="C231" s="56" t="s">
        <v>222</v>
      </c>
      <c r="D231" s="79">
        <v>1</v>
      </c>
      <c r="E231" s="177"/>
      <c r="F231" s="78">
        <f t="shared" ref="F231:F243" si="6">E231*D231</f>
        <v>0</v>
      </c>
      <c r="G231" s="208"/>
    </row>
    <row r="232" spans="1:7" x14ac:dyDescent="0.2">
      <c r="A232" s="138" t="s">
        <v>301</v>
      </c>
      <c r="B232" s="45" t="s">
        <v>281</v>
      </c>
      <c r="C232" s="56" t="s">
        <v>222</v>
      </c>
      <c r="D232" s="79">
        <v>1</v>
      </c>
      <c r="E232" s="177"/>
      <c r="F232" s="78">
        <f t="shared" si="6"/>
        <v>0</v>
      </c>
      <c r="G232" s="208"/>
    </row>
    <row r="233" spans="1:7" x14ac:dyDescent="0.2">
      <c r="A233" s="138" t="s">
        <v>302</v>
      </c>
      <c r="B233" s="45" t="s">
        <v>283</v>
      </c>
      <c r="C233" s="56" t="s">
        <v>222</v>
      </c>
      <c r="D233" s="79">
        <v>1</v>
      </c>
      <c r="E233" s="177"/>
      <c r="F233" s="78">
        <f t="shared" si="6"/>
        <v>0</v>
      </c>
      <c r="G233" s="208"/>
    </row>
    <row r="234" spans="1:7" x14ac:dyDescent="0.2">
      <c r="A234" s="138" t="s">
        <v>303</v>
      </c>
      <c r="B234" s="45" t="s">
        <v>282</v>
      </c>
      <c r="C234" s="56" t="s">
        <v>222</v>
      </c>
      <c r="D234" s="79">
        <v>1</v>
      </c>
      <c r="E234" s="177"/>
      <c r="F234" s="78">
        <f t="shared" si="6"/>
        <v>0</v>
      </c>
      <c r="G234" s="208"/>
    </row>
    <row r="235" spans="1:7" x14ac:dyDescent="0.2">
      <c r="A235" s="157"/>
      <c r="E235" s="192"/>
      <c r="F235" s="176"/>
      <c r="G235" s="208"/>
    </row>
    <row r="236" spans="1:7" x14ac:dyDescent="0.2">
      <c r="A236" s="157"/>
      <c r="B236" s="92" t="s">
        <v>278</v>
      </c>
      <c r="E236" s="192"/>
      <c r="F236" s="176"/>
      <c r="G236" s="208"/>
    </row>
    <row r="237" spans="1:7" x14ac:dyDescent="0.2">
      <c r="A237" s="138" t="s">
        <v>304</v>
      </c>
      <c r="B237" s="45" t="str">
        <f>B231</f>
        <v>togost SIST EN 12697 - 26</v>
      </c>
      <c r="C237" s="56" t="s">
        <v>222</v>
      </c>
      <c r="D237" s="79">
        <v>1</v>
      </c>
      <c r="E237" s="177"/>
      <c r="F237" s="78">
        <f t="shared" si="6"/>
        <v>0</v>
      </c>
      <c r="G237" s="208"/>
    </row>
    <row r="238" spans="1:7" x14ac:dyDescent="0.2">
      <c r="A238" s="138" t="s">
        <v>305</v>
      </c>
      <c r="B238" s="45" t="str">
        <f>B232</f>
        <v>utrujanje SIST EN 12697 - 24</v>
      </c>
      <c r="C238" s="56" t="s">
        <v>222</v>
      </c>
      <c r="D238" s="79">
        <v>1</v>
      </c>
      <c r="E238" s="177"/>
      <c r="F238" s="78">
        <f t="shared" si="6"/>
        <v>0</v>
      </c>
      <c r="G238" s="208"/>
    </row>
    <row r="239" spans="1:7" x14ac:dyDescent="0.2">
      <c r="A239" s="138" t="s">
        <v>371</v>
      </c>
      <c r="B239" s="45" t="str">
        <f>B234</f>
        <v>tvorba kolesnic SIST EN 12697 - 22</v>
      </c>
      <c r="C239" s="56" t="s">
        <v>222</v>
      </c>
      <c r="D239" s="79">
        <v>1</v>
      </c>
      <c r="E239" s="177"/>
      <c r="F239" s="78">
        <f t="shared" si="6"/>
        <v>0</v>
      </c>
      <c r="G239" s="208"/>
    </row>
    <row r="240" spans="1:7" x14ac:dyDescent="0.2">
      <c r="A240" s="100"/>
      <c r="B240" s="36"/>
      <c r="C240" s="48"/>
      <c r="D240" s="67"/>
      <c r="E240" s="192"/>
      <c r="F240" s="109"/>
      <c r="G240" s="208"/>
    </row>
    <row r="241" spans="1:7" x14ac:dyDescent="0.2">
      <c r="A241" s="157"/>
      <c r="B241" s="92" t="s">
        <v>279</v>
      </c>
      <c r="E241" s="192"/>
      <c r="F241" s="176"/>
      <c r="G241" s="208"/>
    </row>
    <row r="242" spans="1:7" x14ac:dyDescent="0.2">
      <c r="A242" s="138" t="s">
        <v>372</v>
      </c>
      <c r="B242" s="45" t="str">
        <f>B231</f>
        <v>togost SIST EN 12697 - 26</v>
      </c>
      <c r="C242" s="56" t="s">
        <v>222</v>
      </c>
      <c r="D242" s="79">
        <v>1</v>
      </c>
      <c r="E242" s="177"/>
      <c r="F242" s="78">
        <f t="shared" si="6"/>
        <v>0</v>
      </c>
      <c r="G242" s="208"/>
    </row>
    <row r="243" spans="1:7" x14ac:dyDescent="0.2">
      <c r="A243" s="138" t="s">
        <v>306</v>
      </c>
      <c r="B243" s="45" t="str">
        <f>B232</f>
        <v>utrujanje SIST EN 12697 - 24</v>
      </c>
      <c r="C243" s="56" t="s">
        <v>222</v>
      </c>
      <c r="D243" s="79">
        <v>1</v>
      </c>
      <c r="E243" s="177"/>
      <c r="F243" s="78">
        <f t="shared" si="6"/>
        <v>0</v>
      </c>
      <c r="G243" s="208"/>
    </row>
    <row r="244" spans="1:7" x14ac:dyDescent="0.2">
      <c r="A244" s="157"/>
      <c r="E244" s="192"/>
      <c r="F244" s="176"/>
      <c r="G244" s="208"/>
    </row>
    <row r="245" spans="1:7" x14ac:dyDescent="0.2">
      <c r="A245" s="138" t="s">
        <v>272</v>
      </c>
      <c r="B245" s="45" t="s">
        <v>243</v>
      </c>
      <c r="C245" s="56"/>
      <c r="D245" s="79"/>
      <c r="E245" s="79"/>
      <c r="F245" s="79"/>
      <c r="G245" s="208"/>
    </row>
    <row r="246" spans="1:7" x14ac:dyDescent="0.2">
      <c r="A246" s="157"/>
      <c r="E246" s="181"/>
      <c r="F246" s="176"/>
      <c r="G246" s="208"/>
    </row>
    <row r="247" spans="1:7" x14ac:dyDescent="0.2">
      <c r="A247" s="138" t="s">
        <v>307</v>
      </c>
      <c r="B247" s="45" t="s">
        <v>360</v>
      </c>
      <c r="C247" s="56" t="s">
        <v>177</v>
      </c>
      <c r="D247" s="79">
        <v>16</v>
      </c>
      <c r="E247" s="177"/>
      <c r="F247" s="78">
        <f>D247*E247</f>
        <v>0</v>
      </c>
      <c r="G247" s="209"/>
    </row>
    <row r="248" spans="1:7" x14ac:dyDescent="0.2">
      <c r="A248" s="138" t="s">
        <v>308</v>
      </c>
      <c r="B248" s="45" t="s">
        <v>284</v>
      </c>
      <c r="C248" s="56" t="s">
        <v>222</v>
      </c>
      <c r="D248" s="79">
        <v>12</v>
      </c>
      <c r="E248" s="177"/>
      <c r="F248" s="78">
        <f t="shared" ref="F248:F253" si="7">D248*E248</f>
        <v>0</v>
      </c>
      <c r="G248" s="209"/>
    </row>
    <row r="249" spans="1:7" x14ac:dyDescent="0.2">
      <c r="A249" s="138" t="s">
        <v>361</v>
      </c>
      <c r="B249" s="45" t="s">
        <v>362</v>
      </c>
      <c r="C249" s="56" t="s">
        <v>222</v>
      </c>
      <c r="D249" s="79">
        <v>2</v>
      </c>
      <c r="E249" s="177"/>
      <c r="F249" s="78">
        <f t="shared" si="7"/>
        <v>0</v>
      </c>
      <c r="G249" s="209"/>
    </row>
    <row r="250" spans="1:7" x14ac:dyDescent="0.2">
      <c r="A250" s="100"/>
      <c r="B250" s="36"/>
      <c r="C250" s="48"/>
      <c r="D250" s="67"/>
      <c r="E250" s="193"/>
      <c r="F250" s="109"/>
      <c r="G250" s="209"/>
    </row>
    <row r="251" spans="1:7" ht="40.9" customHeight="1" x14ac:dyDescent="0.2">
      <c r="A251" s="138" t="s">
        <v>365</v>
      </c>
      <c r="B251" s="45" t="s">
        <v>364</v>
      </c>
      <c r="C251" s="56" t="s">
        <v>222</v>
      </c>
      <c r="D251" s="79">
        <v>4</v>
      </c>
      <c r="E251" s="177"/>
      <c r="F251" s="138">
        <f t="shared" si="7"/>
        <v>0</v>
      </c>
      <c r="G251" s="209"/>
    </row>
    <row r="252" spans="1:7" x14ac:dyDescent="0.2">
      <c r="A252" s="100"/>
      <c r="B252" s="36"/>
      <c r="C252" s="48"/>
      <c r="D252" s="67"/>
      <c r="E252" s="181"/>
      <c r="F252" s="109"/>
      <c r="G252" s="209"/>
    </row>
    <row r="253" spans="1:7" x14ac:dyDescent="0.2">
      <c r="A253" s="138" t="s">
        <v>310</v>
      </c>
      <c r="B253" s="45" t="s">
        <v>314</v>
      </c>
      <c r="C253" s="56" t="s">
        <v>222</v>
      </c>
      <c r="D253" s="79">
        <v>10</v>
      </c>
      <c r="E253" s="177"/>
      <c r="F253" s="138">
        <f t="shared" si="7"/>
        <v>0</v>
      </c>
      <c r="G253" s="209"/>
    </row>
    <row r="254" spans="1:7" x14ac:dyDescent="0.2">
      <c r="G254" s="208"/>
    </row>
    <row r="255" spans="1:7" x14ac:dyDescent="0.2">
      <c r="A255" s="64">
        <v>7</v>
      </c>
      <c r="B255" s="35" t="s">
        <v>286</v>
      </c>
      <c r="C255" s="54" t="s">
        <v>145</v>
      </c>
      <c r="D255" s="159"/>
      <c r="E255" s="160"/>
      <c r="F255" s="161">
        <f>ROUND(SUM(F226:F253),2)</f>
        <v>0</v>
      </c>
      <c r="G255" s="208"/>
    </row>
    <row r="256" spans="1:7" x14ac:dyDescent="0.2">
      <c r="G256" s="208"/>
    </row>
    <row r="257" spans="7:7" x14ac:dyDescent="0.2">
      <c r="G257" s="208"/>
    </row>
    <row r="259" spans="7:7" x14ac:dyDescent="0.2">
      <c r="G259" s="203"/>
    </row>
  </sheetData>
  <mergeCells count="11">
    <mergeCell ref="B133:D133"/>
    <mergeCell ref="B176:E176"/>
    <mergeCell ref="B129:D131"/>
    <mergeCell ref="B132:D132"/>
    <mergeCell ref="B121:E121"/>
    <mergeCell ref="B125:D128"/>
    <mergeCell ref="B1:F1"/>
    <mergeCell ref="B42:D42"/>
    <mergeCell ref="B43:D44"/>
    <mergeCell ref="B45:D46"/>
    <mergeCell ref="B47:D47"/>
  </mergeCells>
  <pageMargins left="0.70866141732283472" right="0.70866141732283472" top="0.74803149606299213" bottom="0.74803149606299213" header="0.31496062992125984" footer="0.31496062992125984"/>
  <pageSetup paperSize="9" scale="97" orientation="portrait" horizontalDpi="4294967295" verticalDpi="4294967295" r:id="rId1"/>
  <rowBreaks count="6" manualBreakCount="6">
    <brk id="53" max="16383" man="1"/>
    <brk id="75" max="16383" man="1"/>
    <brk id="99" max="16383" man="1"/>
    <brk id="175" max="16383" man="1"/>
    <brk id="204" max="16383" man="1"/>
    <brk id="2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 - splošni del</vt:lpstr>
      <vt:lpstr>POPIS DEL ZA POSKUSNA POLJA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Merkuža Marta</cp:lastModifiedBy>
  <cp:lastPrinted>2019-06-05T11:17:11Z</cp:lastPrinted>
  <dcterms:created xsi:type="dcterms:W3CDTF">2019-05-29T06:15:34Z</dcterms:created>
  <dcterms:modified xsi:type="dcterms:W3CDTF">2019-06-10T10:35:59Z</dcterms:modified>
</cp:coreProperties>
</file>