
<file path=[Content_Types].xml><?xml version="1.0" encoding="utf-8"?>
<Types xmlns="http://schemas.openxmlformats.org/package/2006/content-types">
  <Default Extension="bin" ContentType="application/vnd.openxmlformats-officedocument.spreadsheetml.printerSettings"/>
  <Default Extension="docx" ContentType="application/vnd.openxmlformats-officedocument.wordprocessingml.document"/>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328"/>
  <workbookPr defaultThemeVersion="166925"/>
  <mc:AlternateContent xmlns:mc="http://schemas.openxmlformats.org/markup-compatibility/2006">
    <mc:Choice Requires="x15">
      <x15ac:absPath xmlns:x15ac="http://schemas.microsoft.com/office/spreadsheetml/2010/11/ac" url="Z:\Področje nabave in vzdrževanja\ŽM\Oddelek JN\939-2019\"/>
    </mc:Choice>
  </mc:AlternateContent>
  <xr:revisionPtr revIDLastSave="0" documentId="13_ncr:1_{53BBDCA1-BB86-4F64-B7F1-9F9CB3499A01}" xr6:coauthVersionLast="41" xr6:coauthVersionMax="41" xr10:uidLastSave="{00000000-0000-0000-0000-000000000000}"/>
  <bookViews>
    <workbookView xWindow="28680" yWindow="-120" windowWidth="29040" windowHeight="15840" firstSheet="1" activeTab="3" xr2:uid="{85EDB98C-F8E4-4613-9276-31BC2EB5377C}"/>
  </bookViews>
  <sheets>
    <sheet name="REKAPITULACIJA" sheetId="1" r:id="rId1"/>
    <sheet name="SLOŠNA DOLOČILA" sheetId="12" r:id="rId2"/>
    <sheet name="VEZ 7D" sheetId="2" r:id="rId3"/>
    <sheet name="ZALEDNI PLATO D1" sheetId="3" r:id="rId4"/>
    <sheet name="ZALEDNI PLATO D2" sheetId="4" r:id="rId5"/>
    <sheet name="ZALEDNI PLATO D3" sheetId="13" r:id="rId6"/>
    <sheet name="PREH. KONSTR. D3" sheetId="15" r:id="rId7"/>
    <sheet name="ZALEDNI PLATO D4" sheetId="14" r:id="rId8"/>
    <sheet name="PREH. KONSTR. D4" sheetId="16" r:id="rId9"/>
    <sheet name="VODOVOD, HIDRANT.OMR, EKK" sheetId="10" r:id="rId10"/>
    <sheet name="PROMETNA UREDITEV" sheetId="11" r:id="rId1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31" i="3" l="1"/>
  <c r="C7" i="14"/>
  <c r="F61" i="14" l="1"/>
  <c r="C20" i="13" l="1"/>
  <c r="C17" i="4"/>
  <c r="F366" i="14" l="1"/>
  <c r="F354" i="14"/>
  <c r="F347" i="14"/>
  <c r="F333" i="14"/>
  <c r="F316" i="14"/>
  <c r="F308" i="14"/>
  <c r="F233" i="14"/>
  <c r="F238" i="14"/>
  <c r="F29" i="15"/>
  <c r="F332" i="4"/>
  <c r="F325" i="4"/>
  <c r="F303" i="4"/>
  <c r="F295" i="4"/>
  <c r="F220" i="4"/>
  <c r="F225" i="4"/>
  <c r="F164" i="3"/>
  <c r="F335" i="14" l="1"/>
  <c r="F319" i="14"/>
  <c r="F370" i="14" s="1"/>
  <c r="C25" i="14" s="1"/>
  <c r="F212" i="14"/>
  <c r="F204" i="14"/>
  <c r="F205" i="14"/>
  <c r="F203" i="14"/>
  <c r="F369" i="14"/>
  <c r="F368" i="14"/>
  <c r="F367" i="14"/>
  <c r="F337" i="14"/>
  <c r="F336" i="14"/>
  <c r="F334" i="14"/>
  <c r="F326" i="14"/>
  <c r="F325" i="14"/>
  <c r="F324" i="14"/>
  <c r="F323" i="14"/>
  <c r="F321" i="14"/>
  <c r="F320" i="14"/>
  <c r="F243" i="14"/>
  <c r="F242" i="14"/>
  <c r="F241" i="14"/>
  <c r="F240" i="14"/>
  <c r="F239" i="14"/>
  <c r="F222" i="14"/>
  <c r="F221" i="14"/>
  <c r="F220" i="14"/>
  <c r="F219" i="14"/>
  <c r="F218" i="14"/>
  <c r="F217" i="14"/>
  <c r="F216" i="14"/>
  <c r="F213" i="14"/>
  <c r="F211" i="14"/>
  <c r="F210" i="14"/>
  <c r="F209" i="14"/>
  <c r="F208" i="14"/>
  <c r="F207" i="14"/>
  <c r="F206" i="14"/>
  <c r="F202" i="14"/>
  <c r="F201" i="14"/>
  <c r="F197" i="13"/>
  <c r="F196" i="13"/>
  <c r="F195" i="13"/>
  <c r="F194" i="13"/>
  <c r="F193" i="13"/>
  <c r="F192" i="13"/>
  <c r="F191" i="13"/>
  <c r="F198" i="13" s="1"/>
  <c r="C25" i="13" s="1"/>
  <c r="F307" i="4"/>
  <c r="F309" i="4"/>
  <c r="F310" i="4"/>
  <c r="F311" i="4"/>
  <c r="F312" i="4"/>
  <c r="F313" i="4"/>
  <c r="F314" i="4"/>
  <c r="F315" i="4"/>
  <c r="F333" i="4"/>
  <c r="F334" i="4"/>
  <c r="F335" i="4"/>
  <c r="F306" i="4"/>
  <c r="F336" i="4" s="1"/>
  <c r="F230" i="4"/>
  <c r="F229" i="4"/>
  <c r="F198" i="4"/>
  <c r="F199" i="4"/>
  <c r="F200" i="4"/>
  <c r="F204" i="4"/>
  <c r="F205" i="4"/>
  <c r="F206" i="4"/>
  <c r="F207" i="4"/>
  <c r="F208" i="4"/>
  <c r="F209" i="4"/>
  <c r="F226" i="4"/>
  <c r="F227" i="4"/>
  <c r="F228" i="4"/>
  <c r="F203" i="4"/>
  <c r="F197" i="4"/>
  <c r="F196" i="4"/>
  <c r="F195" i="4"/>
  <c r="F194" i="4"/>
  <c r="F193" i="4"/>
  <c r="F192" i="4"/>
  <c r="F158" i="3"/>
  <c r="F163" i="3"/>
  <c r="F162" i="3"/>
  <c r="F161" i="3"/>
  <c r="F160" i="3"/>
  <c r="F159" i="3"/>
  <c r="F157" i="3"/>
  <c r="F160" i="2"/>
  <c r="F161" i="2"/>
  <c r="F162" i="2"/>
  <c r="F163" i="2"/>
  <c r="F164" i="2"/>
  <c r="F159" i="2"/>
  <c r="F165" i="2" l="1"/>
  <c r="C13" i="2" s="1"/>
  <c r="F244" i="14"/>
  <c r="C23" i="14" s="1"/>
  <c r="F214" i="14"/>
  <c r="C22" i="14" s="1"/>
  <c r="F317" i="14"/>
  <c r="C24" i="14" s="1"/>
  <c r="F199" i="13"/>
  <c r="C25" i="4"/>
  <c r="F304" i="4"/>
  <c r="C24" i="4" s="1"/>
  <c r="F231" i="4"/>
  <c r="F201" i="4"/>
  <c r="C13" i="3"/>
  <c r="F127" i="10"/>
  <c r="F128" i="10"/>
  <c r="F129" i="10"/>
  <c r="F130" i="10"/>
  <c r="F131" i="10"/>
  <c r="F132" i="10"/>
  <c r="F133" i="10"/>
  <c r="F134" i="10"/>
  <c r="F135" i="10"/>
  <c r="F136" i="10"/>
  <c r="F137" i="10"/>
  <c r="F138" i="10"/>
  <c r="F139" i="10"/>
  <c r="F140" i="10"/>
  <c r="F141" i="10"/>
  <c r="F142" i="10"/>
  <c r="F143" i="10"/>
  <c r="F145" i="10"/>
  <c r="F146" i="10"/>
  <c r="F147" i="10"/>
  <c r="F148" i="10"/>
  <c r="F149" i="10"/>
  <c r="F150" i="10"/>
  <c r="F151" i="10"/>
  <c r="F153" i="10"/>
  <c r="F155" i="10"/>
  <c r="F156" i="10"/>
  <c r="F157" i="10"/>
  <c r="F158" i="10"/>
  <c r="F160" i="10"/>
  <c r="F161" i="10"/>
  <c r="F162" i="10"/>
  <c r="F163" i="10"/>
  <c r="F164" i="10"/>
  <c r="F165" i="10"/>
  <c r="F166" i="10"/>
  <c r="F167" i="10"/>
  <c r="F168" i="10"/>
  <c r="F169" i="10"/>
  <c r="F171" i="10"/>
  <c r="F172" i="10"/>
  <c r="F173" i="10"/>
  <c r="F174" i="10"/>
  <c r="F175" i="10"/>
  <c r="F176" i="10"/>
  <c r="F177" i="10"/>
  <c r="F178" i="10"/>
  <c r="F179" i="10"/>
  <c r="F180" i="10"/>
  <c r="F181" i="10"/>
  <c r="F182" i="10"/>
  <c r="F183" i="10"/>
  <c r="F184" i="10"/>
  <c r="F185" i="10"/>
  <c r="F186" i="10"/>
  <c r="F187" i="10"/>
  <c r="F188" i="10"/>
  <c r="F189" i="10"/>
  <c r="F190" i="10"/>
  <c r="F191" i="10"/>
  <c r="F193" i="10"/>
  <c r="F194" i="10"/>
  <c r="F195" i="10"/>
  <c r="F196" i="10"/>
  <c r="F197" i="10"/>
  <c r="F198" i="10"/>
  <c r="F199" i="10"/>
  <c r="F200" i="10"/>
  <c r="F201" i="10"/>
  <c r="F202" i="10"/>
  <c r="F203" i="10"/>
  <c r="F204" i="10"/>
  <c r="F205" i="10"/>
  <c r="F206" i="10"/>
  <c r="F207" i="10"/>
  <c r="F208" i="10"/>
  <c r="F209" i="10"/>
  <c r="F210" i="10"/>
  <c r="F211" i="10"/>
  <c r="F212" i="10"/>
  <c r="F214" i="10" s="1"/>
  <c r="F213" i="10"/>
  <c r="F101" i="10"/>
  <c r="F102" i="10"/>
  <c r="F81" i="10"/>
  <c r="F82" i="10"/>
  <c r="F83" i="10"/>
  <c r="F121" i="10"/>
  <c r="F120" i="10"/>
  <c r="F119" i="10"/>
  <c r="F118" i="10"/>
  <c r="F117" i="10"/>
  <c r="F116" i="10"/>
  <c r="F115" i="10"/>
  <c r="F114" i="10"/>
  <c r="F113" i="10"/>
  <c r="F112" i="10"/>
  <c r="F111" i="10"/>
  <c r="F110" i="10"/>
  <c r="F109" i="10"/>
  <c r="F108" i="10"/>
  <c r="F107" i="10"/>
  <c r="F106" i="10"/>
  <c r="F103" i="10"/>
  <c r="F100" i="10"/>
  <c r="F99" i="10"/>
  <c r="F98" i="10"/>
  <c r="F97" i="10"/>
  <c r="F96" i="10"/>
  <c r="F95" i="10"/>
  <c r="F94" i="10"/>
  <c r="F93" i="10"/>
  <c r="F92" i="10"/>
  <c r="F91" i="10"/>
  <c r="F90" i="10"/>
  <c r="F89" i="10"/>
  <c r="F88" i="10"/>
  <c r="F87" i="10"/>
  <c r="F86" i="10"/>
  <c r="F80" i="10"/>
  <c r="F79" i="10"/>
  <c r="F78" i="10"/>
  <c r="F77" i="10"/>
  <c r="F76" i="10"/>
  <c r="F75" i="10"/>
  <c r="F74" i="10"/>
  <c r="F67" i="10"/>
  <c r="F68" i="10"/>
  <c r="F66" i="10"/>
  <c r="F65" i="10"/>
  <c r="F64" i="10"/>
  <c r="F63" i="10"/>
  <c r="F62" i="10"/>
  <c r="F61" i="10"/>
  <c r="F60" i="10"/>
  <c r="F59" i="10"/>
  <c r="F58" i="10"/>
  <c r="F57" i="10"/>
  <c r="F56" i="10"/>
  <c r="F55" i="10"/>
  <c r="F54" i="10"/>
  <c r="F53" i="10"/>
  <c r="F52" i="10"/>
  <c r="F42" i="10"/>
  <c r="F43" i="10"/>
  <c r="F44" i="10"/>
  <c r="F45" i="10"/>
  <c r="F46" i="10"/>
  <c r="F47" i="10"/>
  <c r="F48" i="10"/>
  <c r="F49" i="10"/>
  <c r="F41" i="10"/>
  <c r="F40" i="10"/>
  <c r="F39" i="10"/>
  <c r="F38" i="10"/>
  <c r="F37" i="10"/>
  <c r="F36" i="10"/>
  <c r="F35" i="10"/>
  <c r="F34" i="10"/>
  <c r="F25" i="10"/>
  <c r="F26" i="10"/>
  <c r="F27" i="10"/>
  <c r="F28" i="10"/>
  <c r="F29" i="10"/>
  <c r="F30" i="10"/>
  <c r="F31" i="10"/>
  <c r="F24" i="10"/>
  <c r="F371" i="14" l="1"/>
  <c r="C22" i="4"/>
  <c r="F122" i="10"/>
  <c r="C15" i="10" s="1"/>
  <c r="F104" i="10"/>
  <c r="C14" i="10" s="1"/>
  <c r="F32" i="10"/>
  <c r="F50" i="10"/>
  <c r="C10" i="10" s="1"/>
  <c r="F84" i="10"/>
  <c r="F69" i="10"/>
  <c r="C11" i="10" s="1"/>
  <c r="F70" i="10" l="1"/>
  <c r="C9" i="10"/>
  <c r="F123" i="10"/>
  <c r="C13" i="10"/>
  <c r="C12" i="1" l="1"/>
  <c r="F72" i="11"/>
  <c r="F54" i="11"/>
  <c r="F55" i="11"/>
  <c r="F56" i="11"/>
  <c r="F57" i="11"/>
  <c r="F58" i="11"/>
  <c r="F59" i="11"/>
  <c r="F60" i="11"/>
  <c r="F61" i="11"/>
  <c r="F62" i="11"/>
  <c r="F63" i="11"/>
  <c r="F64" i="11"/>
  <c r="F65" i="11"/>
  <c r="F66" i="11"/>
  <c r="F67" i="11"/>
  <c r="F68" i="11"/>
  <c r="F69" i="11"/>
  <c r="F70" i="11"/>
  <c r="F71" i="11"/>
  <c r="F48" i="11"/>
  <c r="F49" i="11"/>
  <c r="F50" i="11"/>
  <c r="F51" i="11"/>
  <c r="F52" i="11"/>
  <c r="F76" i="11"/>
  <c r="F77" i="11" s="1"/>
  <c r="C10" i="11" s="1"/>
  <c r="F40" i="11"/>
  <c r="F43" i="11"/>
  <c r="F42" i="11"/>
  <c r="F41" i="11"/>
  <c r="F39" i="11"/>
  <c r="F38" i="11"/>
  <c r="F37" i="11"/>
  <c r="F36" i="11"/>
  <c r="F22" i="11"/>
  <c r="F23" i="11"/>
  <c r="F24" i="11"/>
  <c r="F26" i="11"/>
  <c r="F27" i="11"/>
  <c r="F28" i="11"/>
  <c r="F29" i="11"/>
  <c r="F30" i="11"/>
  <c r="F31" i="11"/>
  <c r="F21" i="11"/>
  <c r="F16" i="11"/>
  <c r="F17" i="11" s="1"/>
  <c r="C6" i="11" s="1"/>
  <c r="C9" i="11" l="1"/>
  <c r="F44" i="11"/>
  <c r="C8" i="11" s="1"/>
  <c r="F32" i="11"/>
  <c r="C7" i="11" s="1"/>
  <c r="C11" i="11" l="1"/>
  <c r="F87" i="16" l="1"/>
  <c r="F88" i="16" s="1"/>
  <c r="F81" i="16"/>
  <c r="F82" i="16" s="1"/>
  <c r="C19" i="16" s="1"/>
  <c r="F78" i="16"/>
  <c r="F79" i="16" s="1"/>
  <c r="C18" i="16" s="1"/>
  <c r="F75" i="16"/>
  <c r="F74" i="16"/>
  <c r="F73" i="16"/>
  <c r="F72" i="16"/>
  <c r="F71" i="16"/>
  <c r="F68" i="16"/>
  <c r="F67" i="16"/>
  <c r="F64" i="16"/>
  <c r="F63" i="16"/>
  <c r="F62" i="16"/>
  <c r="F56" i="16"/>
  <c r="F50" i="16"/>
  <c r="D49" i="16"/>
  <c r="F49" i="16" s="1"/>
  <c r="D48" i="16"/>
  <c r="F48" i="16" s="1"/>
  <c r="F47" i="16"/>
  <c r="F46" i="16"/>
  <c r="F45" i="16"/>
  <c r="F44" i="16"/>
  <c r="F42" i="16"/>
  <c r="C10" i="16" s="1"/>
  <c r="F38" i="16"/>
  <c r="F39" i="16" s="1"/>
  <c r="C9" i="16" s="1"/>
  <c r="F35" i="16"/>
  <c r="F36" i="16" s="1"/>
  <c r="C8" i="16" s="1"/>
  <c r="F30" i="16"/>
  <c r="F29" i="16"/>
  <c r="F28" i="16"/>
  <c r="F31" i="16" s="1"/>
  <c r="C6" i="16" l="1"/>
  <c r="F57" i="16"/>
  <c r="C13" i="16" s="1"/>
  <c r="F69" i="16"/>
  <c r="C16" i="16" s="1"/>
  <c r="F65" i="16"/>
  <c r="C15" i="16" s="1"/>
  <c r="F76" i="16"/>
  <c r="C17" i="16" s="1"/>
  <c r="F89" i="16"/>
  <c r="C21" i="16"/>
  <c r="F51" i="16"/>
  <c r="C11" i="16" s="1"/>
  <c r="F58" i="16"/>
  <c r="F36" i="15"/>
  <c r="F37" i="15" s="1"/>
  <c r="C9" i="15" s="1"/>
  <c r="F79" i="15"/>
  <c r="F76" i="15"/>
  <c r="F77" i="15" s="1"/>
  <c r="C18" i="15" s="1"/>
  <c r="F73" i="15"/>
  <c r="F72" i="15"/>
  <c r="F71" i="15"/>
  <c r="F70" i="15"/>
  <c r="F69" i="15"/>
  <c r="F66" i="15"/>
  <c r="F65" i="15"/>
  <c r="F62" i="15"/>
  <c r="F61" i="15"/>
  <c r="F60" i="15"/>
  <c r="F54" i="15"/>
  <c r="F48" i="15"/>
  <c r="D47" i="15"/>
  <c r="F47" i="15" s="1"/>
  <c r="D46" i="15"/>
  <c r="F46" i="15" s="1"/>
  <c r="F45" i="15"/>
  <c r="F44" i="15"/>
  <c r="F43" i="15"/>
  <c r="F42" i="15"/>
  <c r="F40" i="15"/>
  <c r="C10" i="15" s="1"/>
  <c r="F33" i="15"/>
  <c r="F34" i="15" s="1"/>
  <c r="F28" i="15"/>
  <c r="C6" i="15" s="1"/>
  <c r="F27" i="15"/>
  <c r="F26" i="15"/>
  <c r="F52" i="16" l="1"/>
  <c r="C23" i="16"/>
  <c r="C10" i="1" s="1"/>
  <c r="F83" i="16"/>
  <c r="F55" i="15"/>
  <c r="F67" i="15"/>
  <c r="C16" i="15" s="1"/>
  <c r="F80" i="15"/>
  <c r="C19" i="15" s="1"/>
  <c r="F63" i="15"/>
  <c r="C15" i="15" s="1"/>
  <c r="F49" i="15"/>
  <c r="C11" i="15" s="1"/>
  <c r="F74" i="15"/>
  <c r="C17" i="15" s="1"/>
  <c r="C8" i="15"/>
  <c r="F124" i="14"/>
  <c r="D87" i="14"/>
  <c r="D86" i="14"/>
  <c r="D85" i="14"/>
  <c r="D84" i="14"/>
  <c r="D83" i="14"/>
  <c r="D81" i="14"/>
  <c r="D80" i="14"/>
  <c r="D79" i="14"/>
  <c r="D78" i="14"/>
  <c r="F59" i="14"/>
  <c r="F58" i="14"/>
  <c r="F57" i="14"/>
  <c r="F69" i="14"/>
  <c r="F68" i="14"/>
  <c r="D52" i="14"/>
  <c r="D50" i="14"/>
  <c r="F50" i="14" s="1"/>
  <c r="D48" i="14"/>
  <c r="D51" i="14" s="1"/>
  <c r="F51" i="14" s="1"/>
  <c r="F53" i="14"/>
  <c r="F52" i="14"/>
  <c r="F49" i="14"/>
  <c r="F47" i="14"/>
  <c r="F46" i="14"/>
  <c r="F43" i="14"/>
  <c r="F44" i="14" s="1"/>
  <c r="F40" i="14"/>
  <c r="F39" i="14"/>
  <c r="C13" i="15" l="1"/>
  <c r="C21" i="15" s="1"/>
  <c r="C8" i="1" s="1"/>
  <c r="F56" i="15"/>
  <c r="F50" i="15"/>
  <c r="F81" i="15"/>
  <c r="F48" i="14"/>
  <c r="F54" i="14" s="1"/>
  <c r="F41" i="14"/>
  <c r="F55" i="14" l="1"/>
  <c r="F123" i="13"/>
  <c r="F122" i="13"/>
  <c r="D87" i="13"/>
  <c r="D86" i="13"/>
  <c r="D85" i="13"/>
  <c r="D84" i="13"/>
  <c r="D83" i="13"/>
  <c r="D81" i="13"/>
  <c r="D80" i="13"/>
  <c r="D79" i="13"/>
  <c r="D52" i="13"/>
  <c r="F52" i="13" s="1"/>
  <c r="D51" i="13"/>
  <c r="D50" i="13"/>
  <c r="D40" i="13"/>
  <c r="D39" i="13"/>
  <c r="F172" i="14" l="1"/>
  <c r="F170" i="14"/>
  <c r="F171" i="14"/>
  <c r="F194" i="14" l="1"/>
  <c r="F195" i="14"/>
  <c r="F374" i="14"/>
  <c r="F375" i="14" s="1"/>
  <c r="F193" i="14"/>
  <c r="F192" i="14"/>
  <c r="F191" i="14"/>
  <c r="F190" i="14"/>
  <c r="F189" i="14"/>
  <c r="F188" i="14"/>
  <c r="F187" i="14"/>
  <c r="F186" i="14"/>
  <c r="F185" i="14"/>
  <c r="F184" i="14"/>
  <c r="F183" i="14"/>
  <c r="F182" i="14"/>
  <c r="F181" i="14"/>
  <c r="F180" i="14"/>
  <c r="F179" i="14"/>
  <c r="F178" i="14"/>
  <c r="F177" i="14"/>
  <c r="F169" i="14"/>
  <c r="F168" i="14"/>
  <c r="F167" i="14"/>
  <c r="F166" i="14"/>
  <c r="F165" i="14"/>
  <c r="F164" i="14"/>
  <c r="F163" i="14"/>
  <c r="F162" i="14"/>
  <c r="F161" i="14"/>
  <c r="F160" i="14"/>
  <c r="F159" i="14"/>
  <c r="F158" i="14"/>
  <c r="F157" i="14"/>
  <c r="F156" i="14"/>
  <c r="F155" i="14"/>
  <c r="F154" i="14"/>
  <c r="F153" i="14"/>
  <c r="F152" i="14"/>
  <c r="F151" i="14"/>
  <c r="F140" i="14"/>
  <c r="F142" i="14" s="1"/>
  <c r="F147" i="14" s="1"/>
  <c r="C18" i="14" s="1"/>
  <c r="F134" i="14"/>
  <c r="F135" i="14" s="1"/>
  <c r="F125" i="14"/>
  <c r="F123" i="14"/>
  <c r="F122" i="14"/>
  <c r="F121" i="14"/>
  <c r="F120" i="14"/>
  <c r="F117" i="14"/>
  <c r="F116" i="14"/>
  <c r="F113" i="14"/>
  <c r="F112" i="14"/>
  <c r="F111" i="14"/>
  <c r="F110" i="14"/>
  <c r="F109" i="14"/>
  <c r="F108" i="14"/>
  <c r="F107" i="14"/>
  <c r="F106" i="14"/>
  <c r="F105" i="14"/>
  <c r="F104" i="14"/>
  <c r="F103" i="14"/>
  <c r="F102" i="14"/>
  <c r="F101" i="14"/>
  <c r="F100" i="14"/>
  <c r="F99" i="14"/>
  <c r="F96" i="14"/>
  <c r="F95" i="14"/>
  <c r="F94" i="14"/>
  <c r="F93" i="14"/>
  <c r="F92" i="14"/>
  <c r="F89" i="14"/>
  <c r="F88" i="14"/>
  <c r="F87" i="14"/>
  <c r="F86" i="14"/>
  <c r="F85" i="14"/>
  <c r="F84" i="14"/>
  <c r="F83" i="14"/>
  <c r="F82" i="14"/>
  <c r="F81" i="14"/>
  <c r="F80" i="14"/>
  <c r="F79" i="14"/>
  <c r="F78" i="14"/>
  <c r="F77" i="14"/>
  <c r="F76" i="14"/>
  <c r="F75" i="14"/>
  <c r="F67" i="14"/>
  <c r="F66" i="14"/>
  <c r="F65" i="14"/>
  <c r="F64" i="14"/>
  <c r="F63" i="14"/>
  <c r="F60" i="14"/>
  <c r="F34" i="14"/>
  <c r="F33" i="14"/>
  <c r="F32" i="14"/>
  <c r="F202" i="13"/>
  <c r="F203" i="13" s="1"/>
  <c r="C26" i="13" s="1"/>
  <c r="F185" i="13"/>
  <c r="F184" i="13"/>
  <c r="F183" i="13"/>
  <c r="F182" i="13"/>
  <c r="F181" i="13"/>
  <c r="F180" i="13"/>
  <c r="F179" i="13"/>
  <c r="F178" i="13"/>
  <c r="F177" i="13"/>
  <c r="F176" i="13"/>
  <c r="F175" i="13"/>
  <c r="F174" i="13"/>
  <c r="F173" i="13"/>
  <c r="F172" i="13"/>
  <c r="F171" i="13"/>
  <c r="F170" i="13"/>
  <c r="F169" i="13"/>
  <c r="F164" i="13"/>
  <c r="F163" i="13"/>
  <c r="F162" i="13"/>
  <c r="F161" i="13"/>
  <c r="F160" i="13"/>
  <c r="F159" i="13"/>
  <c r="F158" i="13"/>
  <c r="F157" i="13"/>
  <c r="F156" i="13"/>
  <c r="F155" i="13"/>
  <c r="F154" i="13"/>
  <c r="F153" i="13"/>
  <c r="F152" i="13"/>
  <c r="F151" i="13"/>
  <c r="F150" i="13"/>
  <c r="F149" i="13"/>
  <c r="F138" i="13"/>
  <c r="F140" i="13" s="1"/>
  <c r="F132" i="13"/>
  <c r="F133" i="13" s="1"/>
  <c r="F134" i="13" s="1"/>
  <c r="F121" i="13"/>
  <c r="F120" i="13"/>
  <c r="F119" i="13"/>
  <c r="F118" i="13"/>
  <c r="F115" i="13"/>
  <c r="F112" i="13"/>
  <c r="F111" i="13"/>
  <c r="F110" i="13"/>
  <c r="F109" i="13"/>
  <c r="F108" i="13"/>
  <c r="F107" i="13"/>
  <c r="F106" i="13"/>
  <c r="F105" i="13"/>
  <c r="F104" i="13"/>
  <c r="F103" i="13"/>
  <c r="F102" i="13"/>
  <c r="F101" i="13"/>
  <c r="F100" i="13"/>
  <c r="F99" i="13"/>
  <c r="F98" i="13"/>
  <c r="F95" i="13"/>
  <c r="F94" i="13"/>
  <c r="F93" i="13"/>
  <c r="F92" i="13"/>
  <c r="F91" i="13"/>
  <c r="F88" i="13"/>
  <c r="F87" i="13"/>
  <c r="F86" i="13"/>
  <c r="F85" i="13"/>
  <c r="F84" i="13"/>
  <c r="F83" i="13"/>
  <c r="F82" i="13"/>
  <c r="F81" i="13"/>
  <c r="F80" i="13"/>
  <c r="F79" i="13"/>
  <c r="F78" i="13"/>
  <c r="F77" i="13"/>
  <c r="F76" i="13"/>
  <c r="F75" i="13"/>
  <c r="F69" i="13"/>
  <c r="F68" i="13"/>
  <c r="F67" i="13"/>
  <c r="F66" i="13"/>
  <c r="F65" i="13"/>
  <c r="F62" i="13"/>
  <c r="F61" i="13"/>
  <c r="F60" i="13"/>
  <c r="F59" i="13"/>
  <c r="F53" i="13"/>
  <c r="F51" i="13"/>
  <c r="F50" i="13"/>
  <c r="F49" i="13"/>
  <c r="F48" i="13"/>
  <c r="F47" i="13"/>
  <c r="F46" i="13"/>
  <c r="F43" i="13"/>
  <c r="F44" i="13" s="1"/>
  <c r="C9" i="13" s="1"/>
  <c r="F40" i="13"/>
  <c r="F39" i="13"/>
  <c r="F34" i="13"/>
  <c r="F33" i="13"/>
  <c r="F32" i="13"/>
  <c r="F186" i="4"/>
  <c r="F185" i="4"/>
  <c r="F35" i="14" l="1"/>
  <c r="C6" i="14" s="1"/>
  <c r="F35" i="13"/>
  <c r="C6" i="13"/>
  <c r="C26" i="14"/>
  <c r="F173" i="14"/>
  <c r="C19" i="14" s="1"/>
  <c r="F70" i="14"/>
  <c r="C10" i="14" s="1"/>
  <c r="F97" i="14"/>
  <c r="C13" i="14" s="1"/>
  <c r="F118" i="14"/>
  <c r="C15" i="14" s="1"/>
  <c r="F114" i="14"/>
  <c r="C14" i="14" s="1"/>
  <c r="F113" i="13"/>
  <c r="C17" i="13" s="1"/>
  <c r="F41" i="13"/>
  <c r="C8" i="13" s="1"/>
  <c r="F54" i="13"/>
  <c r="C10" i="13" s="1"/>
  <c r="F116" i="13"/>
  <c r="C18" i="13" s="1"/>
  <c r="F145" i="13"/>
  <c r="C21" i="13" s="1"/>
  <c r="F196" i="14"/>
  <c r="C20" i="14" s="1"/>
  <c r="F126" i="14"/>
  <c r="C16" i="14" s="1"/>
  <c r="C9" i="14"/>
  <c r="F90" i="14"/>
  <c r="F136" i="14"/>
  <c r="C17" i="14" s="1"/>
  <c r="F63" i="13"/>
  <c r="C12" i="13" s="1"/>
  <c r="F70" i="13"/>
  <c r="C13" i="13" s="1"/>
  <c r="F96" i="13"/>
  <c r="C16" i="13" s="1"/>
  <c r="F186" i="13"/>
  <c r="C23" i="13" s="1"/>
  <c r="F124" i="13"/>
  <c r="C19" i="13" s="1"/>
  <c r="F165" i="13"/>
  <c r="C22" i="13" s="1"/>
  <c r="F89" i="13"/>
  <c r="F125" i="13" l="1"/>
  <c r="F55" i="13"/>
  <c r="F71" i="14"/>
  <c r="C12" i="14"/>
  <c r="C27" i="14" s="1"/>
  <c r="C9" i="1" s="1"/>
  <c r="F127" i="14"/>
  <c r="F71" i="13"/>
  <c r="C15" i="13"/>
  <c r="C27" i="13" s="1"/>
  <c r="C7" i="1" s="1"/>
  <c r="F161" i="4" l="1"/>
  <c r="F162" i="4"/>
  <c r="F163" i="4"/>
  <c r="F160" i="4"/>
  <c r="F340" i="4" l="1"/>
  <c r="F341" i="4" s="1"/>
  <c r="C26" i="4" s="1"/>
  <c r="F184" i="4"/>
  <c r="F183" i="4"/>
  <c r="F182" i="4"/>
  <c r="F181" i="4"/>
  <c r="F180" i="4"/>
  <c r="F179" i="4"/>
  <c r="F178" i="4"/>
  <c r="F177" i="4"/>
  <c r="F176" i="4"/>
  <c r="F175" i="4"/>
  <c r="F174" i="4"/>
  <c r="F173" i="4"/>
  <c r="F172" i="4"/>
  <c r="F171" i="4"/>
  <c r="F170" i="4"/>
  <c r="F169" i="4"/>
  <c r="F168" i="4"/>
  <c r="F159" i="4"/>
  <c r="F158" i="4"/>
  <c r="F157" i="4"/>
  <c r="F156" i="4"/>
  <c r="F155" i="4"/>
  <c r="F154" i="4"/>
  <c r="F153" i="4"/>
  <c r="F152" i="4"/>
  <c r="F151" i="4"/>
  <c r="F150" i="4"/>
  <c r="F149" i="4"/>
  <c r="F148" i="4"/>
  <c r="F147" i="4"/>
  <c r="F146" i="4"/>
  <c r="F145" i="4"/>
  <c r="F134" i="4"/>
  <c r="F133" i="4"/>
  <c r="F127" i="4"/>
  <c r="F128" i="4" s="1"/>
  <c r="F129" i="4" s="1"/>
  <c r="F118" i="4"/>
  <c r="F114" i="4"/>
  <c r="D117" i="4"/>
  <c r="F117" i="4" s="1"/>
  <c r="D116" i="4"/>
  <c r="F116" i="4" s="1"/>
  <c r="D115" i="4"/>
  <c r="F115" i="4" s="1"/>
  <c r="F111" i="4"/>
  <c r="F110" i="4"/>
  <c r="F98" i="4"/>
  <c r="F99" i="4"/>
  <c r="F100" i="4"/>
  <c r="F101" i="4"/>
  <c r="F102" i="4"/>
  <c r="F103" i="4"/>
  <c r="F104" i="4"/>
  <c r="F105" i="4"/>
  <c r="F106" i="4"/>
  <c r="F107" i="4"/>
  <c r="F97" i="4"/>
  <c r="F96" i="4"/>
  <c r="F95" i="4"/>
  <c r="F94" i="4"/>
  <c r="F93" i="4"/>
  <c r="F87" i="4"/>
  <c r="F88" i="4"/>
  <c r="F89" i="4"/>
  <c r="F90" i="4"/>
  <c r="F86" i="4"/>
  <c r="D81" i="4"/>
  <c r="F81" i="4" s="1"/>
  <c r="D80" i="4"/>
  <c r="F80" i="4" s="1"/>
  <c r="D79" i="4"/>
  <c r="F79" i="4" s="1"/>
  <c r="D78" i="4"/>
  <c r="F78" i="4" s="1"/>
  <c r="D77" i="4"/>
  <c r="D75" i="4"/>
  <c r="F75" i="4" s="1"/>
  <c r="D74" i="4"/>
  <c r="F74" i="4" s="1"/>
  <c r="D73" i="4"/>
  <c r="F73" i="4" s="1"/>
  <c r="D72" i="4"/>
  <c r="F72" i="4" s="1"/>
  <c r="D71" i="4"/>
  <c r="F71" i="4" s="1"/>
  <c r="D70" i="4"/>
  <c r="F70" i="4" s="1"/>
  <c r="F76" i="4"/>
  <c r="F77" i="4"/>
  <c r="F82" i="4"/>
  <c r="F83" i="4"/>
  <c r="F69" i="4"/>
  <c r="F60" i="4"/>
  <c r="F61" i="4"/>
  <c r="F62" i="4"/>
  <c r="F63" i="4"/>
  <c r="F59" i="4"/>
  <c r="F54" i="4"/>
  <c r="F55" i="4"/>
  <c r="F56" i="4"/>
  <c r="F53" i="4"/>
  <c r="F48" i="4"/>
  <c r="F41" i="4"/>
  <c r="F42" i="4"/>
  <c r="F43" i="4"/>
  <c r="F44" i="4"/>
  <c r="F45" i="4"/>
  <c r="F46" i="4"/>
  <c r="F47" i="4"/>
  <c r="F136" i="4" l="1"/>
  <c r="F141" i="4" s="1"/>
  <c r="C18" i="4" s="1"/>
  <c r="F187" i="4"/>
  <c r="C20" i="4" s="1"/>
  <c r="F164" i="4"/>
  <c r="C19" i="4" s="1"/>
  <c r="F119" i="4"/>
  <c r="C16" i="4" s="1"/>
  <c r="F112" i="4"/>
  <c r="C15" i="4" s="1"/>
  <c r="F91" i="4"/>
  <c r="C13" i="4" s="1"/>
  <c r="F108" i="4"/>
  <c r="C14" i="4" s="1"/>
  <c r="F84" i="4"/>
  <c r="F57" i="4"/>
  <c r="C9" i="4" s="1"/>
  <c r="F64" i="4"/>
  <c r="C10" i="4" s="1"/>
  <c r="F40" i="4"/>
  <c r="F39" i="4"/>
  <c r="F34" i="4"/>
  <c r="F33" i="4"/>
  <c r="F32" i="4"/>
  <c r="F167" i="3"/>
  <c r="F168" i="3" s="1"/>
  <c r="C14" i="3" s="1"/>
  <c r="F136" i="3"/>
  <c r="F137" i="3"/>
  <c r="F138" i="3"/>
  <c r="F139" i="3"/>
  <c r="F140" i="3"/>
  <c r="F141" i="3"/>
  <c r="F142" i="3"/>
  <c r="F143" i="3"/>
  <c r="F144" i="3"/>
  <c r="F145" i="3"/>
  <c r="F146" i="3"/>
  <c r="F147" i="3"/>
  <c r="F148" i="3"/>
  <c r="F149" i="3"/>
  <c r="F150" i="3"/>
  <c r="F151" i="3"/>
  <c r="F135" i="3"/>
  <c r="F35" i="4" l="1"/>
  <c r="F152" i="3"/>
  <c r="C12" i="3" s="1"/>
  <c r="C12" i="4"/>
  <c r="F120" i="4"/>
  <c r="F49" i="4"/>
  <c r="C7" i="4" s="1"/>
  <c r="F65" i="4"/>
  <c r="C6" i="4"/>
  <c r="F116" i="3"/>
  <c r="F117" i="3"/>
  <c r="F118" i="3"/>
  <c r="F119" i="3"/>
  <c r="F120" i="3"/>
  <c r="F121" i="3"/>
  <c r="F122" i="3"/>
  <c r="F123" i="3"/>
  <c r="F124" i="3"/>
  <c r="F125" i="3"/>
  <c r="F126" i="3"/>
  <c r="F127" i="3"/>
  <c r="F128" i="3"/>
  <c r="F129" i="3"/>
  <c r="F130" i="3"/>
  <c r="C11" i="3" s="1"/>
  <c r="F115" i="3"/>
  <c r="F110" i="3" l="1"/>
  <c r="F111" i="3" s="1"/>
  <c r="C10" i="3" s="1"/>
  <c r="F78" i="3"/>
  <c r="F79" i="3"/>
  <c r="F80" i="3"/>
  <c r="F81" i="3"/>
  <c r="F82" i="3"/>
  <c r="F83" i="3"/>
  <c r="F84" i="3"/>
  <c r="F85" i="3"/>
  <c r="F86" i="3"/>
  <c r="F87" i="3"/>
  <c r="F88" i="3"/>
  <c r="F89" i="3"/>
  <c r="F90" i="3"/>
  <c r="F91" i="3"/>
  <c r="F92" i="3"/>
  <c r="F93" i="3"/>
  <c r="F94" i="3"/>
  <c r="F95" i="3"/>
  <c r="F96" i="3"/>
  <c r="F97" i="3"/>
  <c r="F98" i="3"/>
  <c r="F99" i="3"/>
  <c r="F100" i="3"/>
  <c r="F101" i="3"/>
  <c r="F102" i="3"/>
  <c r="F103" i="3"/>
  <c r="F104" i="3"/>
  <c r="F105" i="3"/>
  <c r="F106" i="3"/>
  <c r="F77" i="3"/>
  <c r="F55" i="3"/>
  <c r="F56" i="3"/>
  <c r="F57" i="3"/>
  <c r="F58" i="3"/>
  <c r="F59" i="3"/>
  <c r="F60" i="3"/>
  <c r="F61" i="3"/>
  <c r="F62" i="3"/>
  <c r="F63" i="3"/>
  <c r="F64" i="3"/>
  <c r="F65" i="3"/>
  <c r="F66" i="3"/>
  <c r="F67" i="3"/>
  <c r="F68" i="3"/>
  <c r="F69" i="3"/>
  <c r="F70" i="3"/>
  <c r="F71" i="3"/>
  <c r="F72" i="3"/>
  <c r="F73" i="3"/>
  <c r="F54" i="3"/>
  <c r="F27" i="3"/>
  <c r="F28" i="3"/>
  <c r="F29" i="3"/>
  <c r="F30" i="3"/>
  <c r="F31" i="3"/>
  <c r="F32" i="3"/>
  <c r="F33" i="3"/>
  <c r="F34" i="3"/>
  <c r="F35" i="3"/>
  <c r="F36" i="3"/>
  <c r="F37" i="3"/>
  <c r="F38" i="3"/>
  <c r="F39" i="3"/>
  <c r="F40" i="3"/>
  <c r="F41" i="3"/>
  <c r="F42" i="3"/>
  <c r="F43" i="3"/>
  <c r="F45" i="3"/>
  <c r="F46" i="3"/>
  <c r="F47" i="3"/>
  <c r="F48" i="3"/>
  <c r="F49" i="3"/>
  <c r="F50" i="3"/>
  <c r="F21" i="3"/>
  <c r="F22" i="3"/>
  <c r="F20" i="3"/>
  <c r="F23" i="3" l="1"/>
  <c r="C6" i="3" s="1"/>
  <c r="F51" i="3"/>
  <c r="C7" i="3" s="1"/>
  <c r="F107" i="3"/>
  <c r="C9" i="3" s="1"/>
  <c r="F74" i="3"/>
  <c r="C8" i="3" s="1"/>
  <c r="F143" i="2"/>
  <c r="F137" i="2"/>
  <c r="F138" i="2"/>
  <c r="F139" i="2"/>
  <c r="F140" i="2"/>
  <c r="F141" i="2"/>
  <c r="F142" i="2"/>
  <c r="F144" i="2"/>
  <c r="F145" i="2"/>
  <c r="F146" i="2"/>
  <c r="F147" i="2"/>
  <c r="F148" i="2"/>
  <c r="F149" i="2"/>
  <c r="F150" i="2"/>
  <c r="F151" i="2"/>
  <c r="F152" i="2"/>
  <c r="F153" i="2"/>
  <c r="F136" i="2"/>
  <c r="F119" i="2"/>
  <c r="F120" i="2"/>
  <c r="F121" i="2"/>
  <c r="F122" i="2"/>
  <c r="F123" i="2"/>
  <c r="F124" i="2"/>
  <c r="F125" i="2"/>
  <c r="F126" i="2"/>
  <c r="F127" i="2"/>
  <c r="F128" i="2"/>
  <c r="F129" i="2"/>
  <c r="F130" i="2"/>
  <c r="F131" i="2"/>
  <c r="F118" i="2"/>
  <c r="C15" i="3" l="1"/>
  <c r="C5" i="1" s="1"/>
  <c r="F154" i="2"/>
  <c r="C12" i="2" s="1"/>
  <c r="F132" i="2"/>
  <c r="C11" i="2" s="1"/>
  <c r="F168" i="2" l="1"/>
  <c r="F169" i="2" s="1"/>
  <c r="C14" i="2" s="1"/>
  <c r="F113" i="2"/>
  <c r="F114" i="2" s="1"/>
  <c r="C10" i="2" s="1"/>
  <c r="F109" i="2"/>
  <c r="F108" i="2"/>
  <c r="F107" i="2"/>
  <c r="F106" i="2"/>
  <c r="F105" i="2"/>
  <c r="F104" i="2"/>
  <c r="F103" i="2"/>
  <c r="F102" i="2"/>
  <c r="F100" i="2"/>
  <c r="F99" i="2"/>
  <c r="F98" i="2"/>
  <c r="F97" i="2"/>
  <c r="F95" i="2"/>
  <c r="F94" i="2"/>
  <c r="F92" i="2"/>
  <c r="F91" i="2"/>
  <c r="F89" i="2"/>
  <c r="F88" i="2" l="1"/>
  <c r="F77" i="2"/>
  <c r="F73" i="2"/>
  <c r="F74" i="2"/>
  <c r="F75" i="2"/>
  <c r="F76" i="2"/>
  <c r="F78" i="2"/>
  <c r="F80" i="2"/>
  <c r="F81" i="2"/>
  <c r="F82" i="2"/>
  <c r="F83" i="2"/>
  <c r="F84" i="2"/>
  <c r="F85" i="2"/>
  <c r="F86" i="2"/>
  <c r="F87" i="2"/>
  <c r="F71" i="2"/>
  <c r="F67" i="2"/>
  <c r="F66" i="2"/>
  <c r="F65" i="2"/>
  <c r="F64" i="2"/>
  <c r="F62" i="2"/>
  <c r="F63" i="2"/>
  <c r="F61" i="2"/>
  <c r="F52" i="2"/>
  <c r="F53" i="2"/>
  <c r="F54" i="2"/>
  <c r="F55" i="2"/>
  <c r="F56" i="2"/>
  <c r="F57" i="2"/>
  <c r="F58" i="2"/>
  <c r="F59" i="2"/>
  <c r="F60" i="2"/>
  <c r="F51" i="2"/>
  <c r="F47" i="2"/>
  <c r="F46" i="2"/>
  <c r="F45" i="2"/>
  <c r="F44" i="2"/>
  <c r="F43" i="2"/>
  <c r="F41" i="2"/>
  <c r="F42" i="2"/>
  <c r="F40" i="2"/>
  <c r="F39" i="2"/>
  <c r="F38" i="2"/>
  <c r="F37" i="2"/>
  <c r="F36" i="2"/>
  <c r="F34" i="2"/>
  <c r="F35" i="2"/>
  <c r="F33" i="2"/>
  <c r="F26" i="2"/>
  <c r="F27" i="2"/>
  <c r="F22" i="2"/>
  <c r="F23" i="2"/>
  <c r="F21" i="2"/>
  <c r="F48" i="2" l="1"/>
  <c r="C7" i="2" s="1"/>
  <c r="F110" i="2"/>
  <c r="C9" i="2" s="1"/>
  <c r="F68" i="2"/>
  <c r="C8" i="2" s="1"/>
  <c r="F24" i="2"/>
  <c r="F28" i="2"/>
  <c r="F29" i="2" l="1"/>
  <c r="C6" i="2" s="1"/>
  <c r="C15" i="2" s="1"/>
  <c r="C4" i="1" s="1"/>
  <c r="F337" i="4"/>
  <c r="C23" i="4"/>
  <c r="C27" i="4" s="1"/>
  <c r="C6" i="1" s="1"/>
  <c r="C17" i="10" l="1"/>
  <c r="C18" i="10" s="1"/>
  <c r="C11" i="1" s="1"/>
  <c r="C14" i="1" s="1"/>
  <c r="C15" i="1" s="1"/>
  <c r="C16" i="1" s="1"/>
</calcChain>
</file>

<file path=xl/sharedStrings.xml><?xml version="1.0" encoding="utf-8"?>
<sst xmlns="http://schemas.openxmlformats.org/spreadsheetml/2006/main" count="4142" uniqueCount="1479">
  <si>
    <t>REKAPITULACIJA</t>
  </si>
  <si>
    <t>VEZ 7D</t>
  </si>
  <si>
    <t>ZALEDNI PLATO D1</t>
  </si>
  <si>
    <t>ZALEDNI PLATO D2</t>
  </si>
  <si>
    <t>ZALEDNI PLATO D3</t>
  </si>
  <si>
    <t>ZALEDNI PLATO D4</t>
  </si>
  <si>
    <t>PROMETNA UREDITEV</t>
  </si>
  <si>
    <t>Skupaj</t>
  </si>
  <si>
    <t>SKUPAJ</t>
  </si>
  <si>
    <t>DDV (22%)</t>
  </si>
  <si>
    <t>SKUPAJ Z DDV</t>
  </si>
  <si>
    <t>00.</t>
  </si>
  <si>
    <t>PREDDELA</t>
  </si>
  <si>
    <t>01.</t>
  </si>
  <si>
    <t>TESARSKA DELA</t>
  </si>
  <si>
    <t>02.</t>
  </si>
  <si>
    <t>BETONERSKA DELA</t>
  </si>
  <si>
    <t>03.</t>
  </si>
  <si>
    <t>RAZNA DELA</t>
  </si>
  <si>
    <t>04.</t>
  </si>
  <si>
    <t>MREŽA KATODNE ZAŠČITE</t>
  </si>
  <si>
    <t>05.</t>
  </si>
  <si>
    <t>IZDELAVA PID</t>
  </si>
  <si>
    <t>KATODNA ZAŠČITA</t>
  </si>
  <si>
    <t>KATODNA ZAŠČITA BETONA</t>
  </si>
  <si>
    <t>06.</t>
  </si>
  <si>
    <t>07.</t>
  </si>
  <si>
    <t>SPLOŠNO O CENI ZA MERSKO ENOTO POSAMEZNE POSTAVKE:</t>
  </si>
  <si>
    <t>v ceni morajo biti zajeti vsi stroški potrebni za izvedbo:</t>
  </si>
  <si>
    <t>SPLOŠNA DOLOČILA</t>
  </si>
  <si>
    <t>SPLOŠNA DOLOČILA - VEZANA NA CELOTNO PONUDBO!</t>
  </si>
  <si>
    <t>SPLOŠNA DOLOČILA ZA JEKLENE PILOTE</t>
  </si>
  <si>
    <t>·        Predvideni so spiralno varjeni jekleni cevni piloti iz jekla kvalitete S355 J2</t>
  </si>
  <si>
    <t>·        Priporočena je dostava v enem kosu, sicer jih bo potrebno podaljševati z varjenjem, skladno z navodili v tehničnem poročilu</t>
  </si>
  <si>
    <t>·        V ceni pilotov upoštevati vodenje evidence zabijanja, izdajo rojstnih listov, geodetske posnetke pilotov ter vsa zaključna poročila zabijanja pilotov</t>
  </si>
  <si>
    <t>·        Dejanska dolžina pilotov se bo določila na osnovi testov pilotov</t>
  </si>
  <si>
    <t>.        Vsi piloti morajo biti zadnjih 2,5 m označeni na 25.0 cm</t>
  </si>
  <si>
    <t xml:space="preserve">·       Glede na rezultate pri zbijanju in testiranju testnih pilotov,  bi bilo potrebno pri izvedbi uporabiti zabijalo z energijo več ali enako 150 kJ (kNm)    </t>
  </si>
  <si>
    <t>·       Preliminarni zabijalni kriterij ob koncu zabijanja za pilote premera 1016 mm, ob uporabi hidravličnega zabijala z maksimalno energijo 150 kJ, je &gt;=120 udarcev/ 250 mm.
Izvajalec mora z analizo zabijanja (GRLWEAP ali podobno) dokazati, daje možno pilot z njegovim izbranim zabijalom zabiti v kompaktno flišno in laporno podlago tako, da bo dosežena zahtevana nosilnost pilota in pred izvedbo del definirati zabijalni kriterij za izbrano zabijalo.</t>
  </si>
  <si>
    <t>00.1.</t>
  </si>
  <si>
    <t>GEODETSKA DELA</t>
  </si>
  <si>
    <t>00.1.1.</t>
  </si>
  <si>
    <t>Postavitev in zavarovanje osi pilotov</t>
  </si>
  <si>
    <t>Postavitev in zavarovanje prečnih in vzdolžnih profilov</t>
  </si>
  <si>
    <t>Določitev in preverjanje položajev, višin in smeri pri gradnji objekta s površino nad 500 m2</t>
  </si>
  <si>
    <t>00.1.2.</t>
  </si>
  <si>
    <t>00.1.3.</t>
  </si>
  <si>
    <t>SKUPAJ 00.1</t>
  </si>
  <si>
    <t>Enota</t>
  </si>
  <si>
    <t>Količina</t>
  </si>
  <si>
    <t>Cena/enoto</t>
  </si>
  <si>
    <t>kom</t>
  </si>
  <si>
    <t>00.2.</t>
  </si>
  <si>
    <t>OSTALA PREDDELA</t>
  </si>
  <si>
    <t>00.2.1.</t>
  </si>
  <si>
    <t>00.2.2.</t>
  </si>
  <si>
    <t>SKUPAJ 00.2</t>
  </si>
  <si>
    <t>PREDDELA SKUPAJ</t>
  </si>
  <si>
    <t>V opažih je zajeta izdelava, montaža in demontaža opaža, ves pomožni material skupaj z začasnimi podpiranji in pritrditvami na izvedene konstrukcije.</t>
  </si>
  <si>
    <t>01.1.</t>
  </si>
  <si>
    <t>Opaž armiranobetonskih kap pilotov f812.8*12.5, izdelanih v betonarni; dimenzija ploskve naleganja 1.50/1.50 in 1.50x1.35</t>
  </si>
  <si>
    <t>m2</t>
  </si>
  <si>
    <t>01.2.</t>
  </si>
  <si>
    <t xml:space="preserve">Opaž armiranobetonskega jarma poševnih pilotov </t>
  </si>
  <si>
    <t>01.3.</t>
  </si>
  <si>
    <t>Opaž armiranobetonskih montažnih prečnikov.</t>
  </si>
  <si>
    <t>01.4.</t>
  </si>
  <si>
    <t>Opaž armiranobetonskih montažnih vzdolžnikov.</t>
  </si>
  <si>
    <t>01.5.</t>
  </si>
  <si>
    <t>Opaž armiranobetonskih montažnih sten kolektorja.</t>
  </si>
  <si>
    <t>01.6.</t>
  </si>
  <si>
    <t>Opaž armiranobetonskih montažnih plošč.</t>
  </si>
  <si>
    <t>01.7.</t>
  </si>
  <si>
    <t>Opaž armiranobetonske plošče, delov prečnikov nad glavami pilotov obalne konstrukcije, kakor tudi opaž armiranobetonskega in situ kolektorja</t>
  </si>
  <si>
    <t>01.8.</t>
  </si>
  <si>
    <t>Opaž odprtin za vstop v kolektor.</t>
  </si>
  <si>
    <t>m</t>
  </si>
  <si>
    <t>01.9.a.</t>
  </si>
  <si>
    <t>01.9.b.</t>
  </si>
  <si>
    <t>01.9.c.</t>
  </si>
  <si>
    <t>01.10.</t>
  </si>
  <si>
    <r>
      <t>Dobava in vgraditev AC cevi</t>
    </r>
    <r>
      <rPr>
        <sz val="16"/>
        <rFont val="Symbol"/>
        <family val="1"/>
        <charset val="2"/>
      </rPr>
      <t xml:space="preserve"> f</t>
    </r>
    <r>
      <rPr>
        <sz val="11"/>
        <rFont val="Tahoma"/>
        <family val="2"/>
        <charset val="238"/>
      </rPr>
      <t xml:space="preserve">100mm za odvodnjavanje kolektorja l=0,30m, skupaj z dežno rešetko 15/15 </t>
    </r>
  </si>
  <si>
    <t>01.11.</t>
  </si>
  <si>
    <t>Izdelava, montaža in demontaža visečega odra za kolektor na čelni zahodni strani, glede na izbrano tehnologijo izvajalca</t>
  </si>
  <si>
    <t>01.12.</t>
  </si>
  <si>
    <t>Izdelava, montaža in demontaža visečega odra za opaž jarma poševnih pilotov.</t>
  </si>
  <si>
    <t>01.13.</t>
  </si>
  <si>
    <r>
      <t xml:space="preserve">Vgraditev slepega opaža v jeklene pilote </t>
    </r>
    <r>
      <rPr>
        <sz val="16"/>
        <rFont val="Symbol"/>
        <family val="1"/>
        <charset val="2"/>
      </rPr>
      <t>f</t>
    </r>
    <r>
      <rPr>
        <sz val="11"/>
        <rFont val="Tahoma"/>
        <family val="2"/>
        <charset val="238"/>
      </rPr>
      <t>812,50 x 12,5mm za izvedbo čepa v pilotu</t>
    </r>
  </si>
  <si>
    <t>TESARSKA DELA SKUPAJ</t>
  </si>
  <si>
    <t>02.1.</t>
  </si>
  <si>
    <t>Izdelava, dovoz in montaža AB montažnih kap za pilote, izdelanih iz betona C35/45, debelina stene 12cm, dolžina 2,65m, vključno s tesnenjem in injiciranjem stika pilot-kapa s cementnim mlekom.</t>
  </si>
  <si>
    <t>m3</t>
  </si>
  <si>
    <t>02.2.</t>
  </si>
  <si>
    <t>Betoniranje AB jarma nad poševnimi piloti z betonom C35/45, velikost prereza nad 0,30m3/m2.</t>
  </si>
  <si>
    <t>02.3.</t>
  </si>
  <si>
    <t>Izdelava in montaža armiranobetonskih montažnih prečnikov izdelanih iz betona C35/45 
Montažne elemente je potrebno na vrhnji strani po betoniranju ohrapaviti zaradi kvalitetne izvedbe stika med montažnim in in-situ betonom. Postopek betoniranja je treba  prilagoditi tako, da ostane vsa armatura čista, brez cementnega mleka. V nasprotnem primeru je potrebno vso armaturo pred montažo elementa temeljito očistiti cementnega mleka, malte in prahu</t>
  </si>
  <si>
    <t>02.4.</t>
  </si>
  <si>
    <t>02.5.</t>
  </si>
  <si>
    <t>Izdelava, dovoz in montaža AB montažnih (opažnih) plošč izdelanih iz betona C35/45.
Montažne elemente je potrebno na vrhnji strani po betoniranju ohrapaviti zaradi kvalitetne izvedbe stika med montažnim in in-situ betonom. Postopek betoniranja je treba  prilagoditi tako, da ostane vsa armatura čista, brez cementnega mleka. V nasprotnem primeru je potrebno vso armaturo pred montažo elementa temeljito očistiti cementnega mleka, malte in prahu</t>
  </si>
  <si>
    <t>Izdelava, dovoz in montaža AB montažnih vzdolžnikov izdelanih iz betona C35/45.
Montažne elemente je potrebno na vrhnji strani po betoniranju ohrapaviti zaradi kvalitetne izvedbe stika med montažnim in in-situ betonom. Postopek betoniranja je treba  prilagoditi tako, da ostane vsa armatura čista, brez cementnega mleka. V nasprotnem primeru je potrebno vso armaturo pred montažo elementa temeljito očistiti cementnega mleka, malte in prahu</t>
  </si>
  <si>
    <t>02.6.</t>
  </si>
  <si>
    <t>Zapolnitev glave vertikalnih in poševnih pilotov z betonom C35/45.</t>
  </si>
  <si>
    <t>02.7.</t>
  </si>
  <si>
    <t>Betoniranje čepa pri pilotih  v debelini 30cm na slepi opaž z betonom C25/30.</t>
  </si>
  <si>
    <t>02.8.</t>
  </si>
  <si>
    <t>Betoniranje prečnikov do spodnjega roba vzdolžnikov in dna kolektorja z betonom C35/45, velikost prereza nad 0,30m3/m1.</t>
  </si>
  <si>
    <t>02.9.</t>
  </si>
  <si>
    <t>Betoniranje prečnikov in vzdolžnikov ter insitu kolektorja na Z strani konstrukcije do spodnjega roba AB plošče z betonom C35/45, velikost prereza nad 0,30m3/m1.</t>
  </si>
  <si>
    <t>02.10.</t>
  </si>
  <si>
    <t>Betoniranje AB obalne plošče v nagibu 1% in z betonom C35/45, d= 60-70cm, velikost prereza nad 0,30m3/m1.
Predvidena sta dva vertikalna delovna stika, kar pa se lahko glede na tehnologijo izvajalca spremeni v več ali manj</t>
  </si>
  <si>
    <t>02.11.</t>
  </si>
  <si>
    <t>Izdelava prečnega naklona za odvod vode iz kolektorja s cementno prevleko d=3cm.</t>
  </si>
  <si>
    <t>02.12.</t>
  </si>
  <si>
    <t>Dobava, ravnanje, rezanje in polaganje armature zahtevne izvedbe B500B.</t>
  </si>
  <si>
    <t>kg</t>
  </si>
  <si>
    <t>02.13.</t>
  </si>
  <si>
    <t xml:space="preserve">Zapolnitev 3 cm dilatacije med obstoječo in novo obalo s stiroporjem in trajnoelastičnim kitom </t>
  </si>
  <si>
    <t>02.14.</t>
  </si>
  <si>
    <t>Zapolnitev polerjev z betonom C25/30</t>
  </si>
  <si>
    <t>02.15.</t>
  </si>
  <si>
    <t>Izdelava betonskega tlaka kvalitete C30/37 XF4 XS1 XM3 D32 S4 PV-III v debelini 20cm.
Zgornja površina metličena, metlanje v smeri padca.
Predviden je en delovni stik, kar pa se lahko glede na tehnologijo izvajalca spremeni v več ali manj. V stik se vgradi tesnilno pločevino, l=30m.</t>
  </si>
  <si>
    <t>02.16.</t>
  </si>
  <si>
    <t>Izdelava navideznih reg na povozni plošči 2cm v globino in 1.5cm v širino in zapolnitev s trajno elastičnim kitom. Polje med regami je 10 x 6m.</t>
  </si>
  <si>
    <t>02.17.</t>
  </si>
  <si>
    <t>Vgradnja nabrekajočih tesnilnih trakov na montažni del prečnika ob stiku z in situ izdelano spodnjo ploščo kolektorja.</t>
  </si>
  <si>
    <t>BETONERSKA DELA SKUPAJ</t>
  </si>
  <si>
    <t>03.1.1.</t>
  </si>
  <si>
    <t>Dobava  in dodelava vrhnjega dela jeklenih spiralno varjenih pilotov premera fi812,8 x 12,5mm. Material S355 J2.</t>
  </si>
  <si>
    <t>t</t>
  </si>
  <si>
    <t>03.1.2.</t>
  </si>
  <si>
    <t>Zabijanje jeklenih spiralno varjenih pilotov premera fi812,8 x 12,5mm s plovnega objekta. Zabijalna globina je informativna, točno se se določi z dinamičnimi testi (glej točko 03.24). Koli bodo zabiti po zabijalnem kriteriju. Poševni piloti so zabiti v naklonu 2,5:1.V glavi pilotov se izdela detajl po načrtu. Kontrole skladno z navodili v tehničnem poročilu. Material S355 J2.</t>
  </si>
  <si>
    <t>a.) vertikalno zabiti piloti f812,8 brez konice (osi A, B in F-zabijalna globina -57 do -59 m v lapor). Odšteti so testni piloti v osi F 2x61 min 1x49 m.
(59,00+2,00)*58-122-49</t>
  </si>
  <si>
    <t>b.) vertikalno zabiti piloti f812,8 brez konice (osi C, D in E-zabijalna globina -45 do -47m v prvi gramozni sloj)
(47+2,00)*(20*3-12)</t>
  </si>
  <si>
    <t>c.) poševno zabiti piloti f812,8 (zabijalna globina -57 do -59 m - v lapor)</t>
  </si>
  <si>
    <t>03.2.</t>
  </si>
  <si>
    <t>Izdelava, dovoz  in montaža jeklenih polerjev nosilnosti 1500 kN skupaj z vsemi sidri in pritrdilnim materialom, ter 2 x miniziranjem in barvanjem z oljnato barvo. (linija v bazenu I)</t>
  </si>
  <si>
    <t>03.3.</t>
  </si>
  <si>
    <t>Izdelava, dovoz  in montaža jeklenih polerjev nosilnosti 1500 kN skupaj z vsemi sidri in pritrdilnim materialom, ter 2 x miniziranjem in barvanjem z oljnato barvo. (linija čela veza 7D)</t>
  </si>
  <si>
    <t>Izdelava, dovoz  in montaža jeklenega polerja nosilnosti 2000 kN skupaj z vsemi sidri in pritrdilnim materialom, ter 2 x miniziranjem in barvanjem z oljnato barvo. (linija v bazenu I)</t>
  </si>
  <si>
    <t>03.2.1</t>
  </si>
  <si>
    <t>03.4.</t>
  </si>
  <si>
    <t xml:space="preserve"> Dobava in vgraditev litoželeznega pokrova z okvirjem za vstopni jašek v kolektor. Nosilnost pokrovov znaša 400 kN.</t>
  </si>
  <si>
    <t>a) pokrovi 75×75 cm</t>
  </si>
  <si>
    <t>a) pokrovi 90×75 cm</t>
  </si>
  <si>
    <t>03.5.</t>
  </si>
  <si>
    <t>03.6.</t>
  </si>
  <si>
    <t>03.7.</t>
  </si>
  <si>
    <t>03.8.</t>
  </si>
  <si>
    <t>03.9.</t>
  </si>
  <si>
    <t>Dobava in vgradnja požiralnika z rešetko nosilnosti F900 kN (primerno za letališča in pristanišča)</t>
  </si>
  <si>
    <t>03.10.</t>
  </si>
  <si>
    <t>Dobava in vgradnja odvodne cevi PEHD DN 250.</t>
  </si>
  <si>
    <t>03.11.</t>
  </si>
  <si>
    <t xml:space="preserve">Dobava in vgradnja litoželeznega pokrova za lovilec olj nosilnosti F900 kN (primerno za letališča in pristanišča) </t>
  </si>
  <si>
    <t>03.12.</t>
  </si>
  <si>
    <t>03.13.</t>
  </si>
  <si>
    <t>Dobava in vgraditev konzol za obešanje instalacije v kolektorju - glej načrt strojnih in elektro instalacij</t>
  </si>
  <si>
    <t>03.14.</t>
  </si>
  <si>
    <t>Dobava in izvedba hidroizolacije pod betonskim tlakom z enojno varjenimi bitumenskimi trakovi debeline 4,5 ali 5mm, položenimi na pred pripravljeno površino, epoksi premaz, kremenčev posip. Hidroizolacija se zaščiti  z XPS 3 cm tlačne trdnosti min.500 kPa, vključno z ločilnim slojem iz PVC folije</t>
  </si>
  <si>
    <t>03.15.</t>
  </si>
  <si>
    <t>Nabava in vgraditev hidrantne kape.</t>
  </si>
  <si>
    <t>03.16.</t>
  </si>
  <si>
    <t>Tirnica žerjavne proge s pritrdilnim materialom  (upoštevani dve tirnici-dve dolžini). Vgradnja po detajlu proizvajlca.</t>
  </si>
  <si>
    <t>03.16.1</t>
  </si>
  <si>
    <t>dobava</t>
  </si>
  <si>
    <t>vgradnja</t>
  </si>
  <si>
    <t>03.17.</t>
  </si>
  <si>
    <t>Kanal za odlaganje kablov (Panzer belt) z dvema izvodoma za kable. Vgradnja po detajlu proizvajlca.</t>
  </si>
  <si>
    <t>03.17.1</t>
  </si>
  <si>
    <t>03.16.2</t>
  </si>
  <si>
    <t>03.17.2</t>
  </si>
  <si>
    <t>03.18.</t>
  </si>
  <si>
    <t>03.19.</t>
  </si>
  <si>
    <t>03.20.</t>
  </si>
  <si>
    <t>Odstranitev kombinirano varnostno-odbojne ograje višine 1,00m na robu obstoječe obale in dveh polerjev nosilnosti 600 kN na čelu.</t>
  </si>
  <si>
    <t>ograja</t>
  </si>
  <si>
    <t>poler</t>
  </si>
  <si>
    <t>03.21.</t>
  </si>
  <si>
    <t>Rušenje robnika na obstoječi obali. Postavka vključuje izvedbo priključka konstrukcije na vez 7c in odvoz porušenega materiala na deponijo.</t>
  </si>
  <si>
    <t>03.22.</t>
  </si>
  <si>
    <t>Podaljšanje utora za tirnici preko robnika veza 7c.</t>
  </si>
  <si>
    <t>03.23.</t>
  </si>
  <si>
    <t>Podaljšanje žleba za odlaganje kabla preko robnika veza 7c.</t>
  </si>
  <si>
    <t>03.24.</t>
  </si>
  <si>
    <t>03.25.</t>
  </si>
  <si>
    <t>Prestavitev boje na vhodu v bazen I. Postavka vključuje vsa potrebna dela in material.</t>
  </si>
  <si>
    <t>03.26.</t>
  </si>
  <si>
    <t>Spremljanje zabijanja pilotov z dinamičnimi testi - spremljanje 10% pilotov med gradnjo</t>
  </si>
  <si>
    <t>RAZNA DELA SKUPAJ</t>
  </si>
  <si>
    <t>04.1.</t>
  </si>
  <si>
    <t>Dobava in postavitev mreže in izvoda katodne zaščite iz betonskega železa f25mm GA R40/360 skupaj z navaritvijo na glave pilotov.</t>
  </si>
  <si>
    <t>MREŽA KATODNE ZAŠČITE SKUPAJ</t>
  </si>
  <si>
    <t>PROJEKTNA DOKUMENTACIJA IZVEDENIH DEL</t>
  </si>
  <si>
    <t>Izdelava Projekta izvedenih del in vse potrebne DZO dokumentacije za izvedbo tehničnega pregleda (razen programa prvih meritev)</t>
  </si>
  <si>
    <t>PROJEKTNA DOKUMENTACIJA IZVEDENIH DEL SKUPAJ</t>
  </si>
  <si>
    <t>KATODNA ZAŠČITA TEMELJEV (PILOTOV)</t>
  </si>
  <si>
    <t xml:space="preserve">Za vse postavke velja, da je v ceni upoštevana dobava, usklajevanje z naročnikom in ostalimi izvajalci, organiziranje, montaža in montažni material. </t>
  </si>
  <si>
    <t xml:space="preserve">Za vse postavke velja, da je v ceni upoštevana dobava, usklajevanje z naročnikom in ostalimi izvajalci, organiziranje, montaža in montažni material. Popis ne vključuje gradbenih del za katodno zaščito in izvedbe katodne mreže  </t>
  </si>
  <si>
    <r>
      <t xml:space="preserve">Vodnik NYY-JZ 1x240mm² (montaža delno pod pomolom na plavajočem podestu izvajalca katodne zaščite, delno na  kabelske police v kineti). Montažni pribor pod priobalno konstrukcijo INOX 316L barvan epoxsy zinc 250 </t>
    </r>
    <r>
      <rPr>
        <sz val="10"/>
        <rFont val="Calibri"/>
        <family val="2"/>
        <charset val="238"/>
      </rPr>
      <t>µ</t>
    </r>
    <r>
      <rPr>
        <sz val="10"/>
        <rFont val="Arial"/>
        <family val="2"/>
        <charset val="238"/>
      </rPr>
      <t>m.</t>
    </r>
  </si>
  <si>
    <r>
      <t xml:space="preserve">Vodnik NYY-JZ 1x120mm² (montaža delno pod pomolom na plavajočem podestu izvajalca katodne zaščite, delno na  kabelske police v kineti). Montažni pribor pod priobalno konstrukcijo INOX 316L barvan epoxsy zinc 250 </t>
    </r>
    <r>
      <rPr>
        <sz val="10"/>
        <rFont val="Calibri"/>
        <family val="2"/>
        <charset val="238"/>
      </rPr>
      <t>µ</t>
    </r>
    <r>
      <rPr>
        <sz val="10"/>
        <rFont val="Arial"/>
        <family val="2"/>
        <charset val="238"/>
      </rPr>
      <t>m.</t>
    </r>
  </si>
  <si>
    <r>
      <t xml:space="preserve">Vodnik RHH # 14 AWG  (montaža delno pod pomolom na plavajočem podestu izvajalca katodne zaščite, delno na  kabelske police v kineti). Montažni pribor pod priobalno konstrukcijo INOX 316L barvan epoxsy zinc 250 </t>
    </r>
    <r>
      <rPr>
        <sz val="10"/>
        <rFont val="Calibri"/>
        <family val="2"/>
        <charset val="238"/>
      </rPr>
      <t>µ</t>
    </r>
    <r>
      <rPr>
        <sz val="10"/>
        <rFont val="Arial"/>
        <family val="2"/>
        <charset val="238"/>
      </rPr>
      <t>m.</t>
    </r>
  </si>
  <si>
    <t xml:space="preserve">Dobava in vgradnja ref. elektrode AgAgCl vključno z montažnim priborom za montažo v morju in priključitev elektrode na merilni kabel z izdelavo kabelske spojke. </t>
  </si>
  <si>
    <t xml:space="preserve">Linijska 5x cevna dimenzionalno stabilna anoda MMO M124 (Mix metal oksid) na dolžini kabla PVDF/HMWPE 25mm² z dvojnim priključkom. Vstopni priključek dolžine 5m, medsebojna razdalja anod 10m na 55m povratnem priključku.  Tokovna kapaciteta 16 A/anodo v morski vodi, življenska doba 20 let s certifikatom proizvajalca. vključno s predvleko in zaščito za montažo  </t>
  </si>
  <si>
    <r>
      <t>Horizontalno anodno ležišče za montažo linijske anode izvedeno pod prioblno konstrukcijo iz plavajočega odra izvajalca katodne zaščite. Na barvanih nosilcih INOX 316 L, debelina nanosa epoxy zinc zaščite minimalno 250</t>
    </r>
    <r>
      <rPr>
        <sz val="10"/>
        <rFont val="Calibri"/>
        <family val="2"/>
        <charset val="238"/>
      </rPr>
      <t>µm</t>
    </r>
    <r>
      <rPr>
        <sz val="10"/>
        <rFont val="Arial"/>
        <family val="2"/>
        <charset val="238"/>
      </rPr>
      <t>. Aktivna zaščita s cink protektorji na potopljenem delu nosilcev. Vodilo iz 30% perforerane PE-HD cevi fi 110 dolžina  48m.</t>
    </r>
  </si>
  <si>
    <t>Anodni priključek s spajanjem anodnih vodnikov  2x PVDF/HMWPE (25 mm²) na povezovalni vodnik NYY (240 mm²). Zaščiteno s hidrofobnim premazom in izolacijo električne prebojne trdnosti 1000V primerno za okolje do 50.000 ppm kloridov. Izvedeno pod priobalno konstrukcijo iz plavajočega odra izvajalca katodne zaščite.</t>
  </si>
  <si>
    <r>
      <t xml:space="preserve">Katodni priključek s spajanjem katodnega izvoda gladkega železa </t>
    </r>
    <r>
      <rPr>
        <sz val="10"/>
        <rFont val="Calibri"/>
        <family val="2"/>
        <charset val="238"/>
      </rPr>
      <t>Φ</t>
    </r>
    <r>
      <rPr>
        <sz val="10"/>
        <rFont val="Arial"/>
        <family val="2"/>
        <charset val="238"/>
      </rPr>
      <t>22 na povezovalni vodnik NYY (240 mm²). Zaščiteno s hidrofobnim premazom in izolacijo električne prebojne trdnosti 1000V primerno za okolje do 50.000 ppm kloridov. Izvedeno pod priobalno konstrukcijo iz plavajočega odra izvajalca katodne zaščite ali v robni kineti. Izpostavljeno železo se zaščiti z epoxy zinc premazom 250µm</t>
    </r>
  </si>
  <si>
    <r>
      <t xml:space="preserve">Katodni priključek s spajanjem katodnega izvoda gladkega železa </t>
    </r>
    <r>
      <rPr>
        <sz val="10"/>
        <rFont val="Calibri"/>
        <family val="2"/>
        <charset val="238"/>
      </rPr>
      <t>Φ</t>
    </r>
    <r>
      <rPr>
        <sz val="10"/>
        <rFont val="Arial"/>
        <family val="2"/>
        <charset val="238"/>
      </rPr>
      <t>22 na povezovalni vodnik NYY (120 mm²). Zaščiteno s hidrofobnim premazom in izolacijo električne prebojne trdnosti 1000V primerno za okolje do 50.000 ppm kloridov. Izvedeno pod priobalno konstrukcijo iz plavajočega odra izvajalca katodne zaščite ali v robni kineti. Izpostavljeno železo se zaščiti z epoxy zinc premazom 250µm</t>
    </r>
  </si>
  <si>
    <t>Dobava in montaža priključno merilnega mesta (PMO) s consko razdelitvijo anodnih in katodnih zbiralk. Vključno z nosilci za  opremo telemetrije in merilnimi sponkami. Predvidi se prostor za izravnalne upore. Priključitev  vodnikov</t>
  </si>
  <si>
    <t>Dobava,montaža MiniTrans periferne enote za daljinski nadzor delovanja naprav katodne zaščite, komplet (periferna enota, baterija, DCF antena) z napajalnikom; vgrajeno v omarici telemetrije v SSKT 18</t>
  </si>
  <si>
    <t>Programiranje telemetrijskih senzorjev MT. Vzpostavitev povezav v nadzornem centru ter nastavitev parametrov.</t>
  </si>
  <si>
    <t>Meritve kvalitete katodne mreže med izvajanjem varjenja katodne mreže. Po kontrolnem postopku KM01 (potrditev ustreznosti pred zalivanjem betona)</t>
  </si>
  <si>
    <t>Zagon sistema, funkcijski preizkus, meritve in merilno poročilo</t>
  </si>
  <si>
    <t>KATODNA ZAŠČITA TEMELJEV (PILOTOV) SKUPAJ</t>
  </si>
  <si>
    <t>05.1.</t>
  </si>
  <si>
    <t>05.2.</t>
  </si>
  <si>
    <t>05.3.</t>
  </si>
  <si>
    <t>05.4.</t>
  </si>
  <si>
    <t>05.5.</t>
  </si>
  <si>
    <t>05.6.</t>
  </si>
  <si>
    <t>05.7.</t>
  </si>
  <si>
    <t>05.8.</t>
  </si>
  <si>
    <t>05.9.</t>
  </si>
  <si>
    <t>05.10.</t>
  </si>
  <si>
    <t>05.11.</t>
  </si>
  <si>
    <t>05.12.</t>
  </si>
  <si>
    <t>05.13.</t>
  </si>
  <si>
    <t>05.14.</t>
  </si>
  <si>
    <t>kos</t>
  </si>
  <si>
    <t xml:space="preserve">kos </t>
  </si>
  <si>
    <t>kpl</t>
  </si>
  <si>
    <t>Vodnik HMWPE 1x16mm²  (montaža v zaščitni cevi na površini priobalne konstrukcije v fazi polagnja prefabrikatov)</t>
  </si>
  <si>
    <t>Vodnik HMWPE 1x4mm²   (montaža v zaščitni cevi na površini priobalne konstrukcije v fazi polagnja prefabrikatov)</t>
  </si>
  <si>
    <t>Vodnik RHH # 14 AWG   (montaža v zaščitni cevi na površini priobalne konstrukcije v fazi polagnja prefabrikatov)</t>
  </si>
  <si>
    <t>Vodnik NYY- JZ BS 6346, IEC 502, VDE 0271 16x2,5mm²   (montaža v zaščitni cevi na površini priobalne konstrukcije v fazi polagnja prefabrikatov)</t>
  </si>
  <si>
    <t>Dobava in vgradnja ref. elektrode AgAgCl vključno z montažnim priborom in priključitev elektrode na merilni kabel z izdelavo kabelske spojke. Vgradnja med izdelavo prefabrikatov, pred betoniranjem</t>
  </si>
  <si>
    <t>MMO (Mix metal oxsid) trak kapacitete 110mA/m².Dobava in vgradnja na distančnike za polaganje anod, direktno na armaturo.   Na mestih izpostavitve atmosferi, zaščiteno z epoksi maso Sikadur RAPID.(ali enakovredno) Anoda se vgrajuje med izdelavo prefabrikatov in na elemente betonirane na licu mesta</t>
  </si>
  <si>
    <t>Dobava in vgradnja titan tokovnih distributorjev anodnega sistema. Na mestih izpostavitve atmosferi, zaščiteno z epoksi maso Sikadur RAPID.(ali enakovredno) Anoda se vgrajuje med izdelavo prefabrikatov in na elemente betonirane na licu mesta</t>
  </si>
  <si>
    <t>Vzpostavitev katodne mreže vzdolžnika ali prečnega nosilca  na posameznem katodnem priključku z varjenjem za vzpostavitev galvanske povezave vseh vzdolžnih in vertikalnih palic armature, vključno z meritvami in izvedbo katodnega priključka na katodni vodnik</t>
  </si>
  <si>
    <t>Vzpostavitev anodne mreže posameznega vzdolžnika ali prečnega nosilca na posameznem anodnem polju s točkovnim varjenjem titan trakov, vključno z meritvami o ustreznosti in izvedbo anodnega priključka na anodni vodnik</t>
  </si>
  <si>
    <t>Dobava in montaža priključnega mesta za posamično polje pod pomolom z razdelitvijo  anodnih kablov na zbiralki,  katodnih kablov na zbiralki in priključki za merilno opremo.  Priključitev vodnikov in zalivanje s vodotesno maso odporno na kloride.</t>
  </si>
  <si>
    <t>Dobava in montaža priključnega mesta za posamično cono pod pomolom z razdelitvijo  anodnih kablov na zbiralki,  katodnih kablov na zbiralki in priključki za merilno opremo.  Priključitev vodnikov in zalivanje s vodotesno maso odporno na kloride.</t>
  </si>
  <si>
    <t>Dobava in montaža priključno merilnega mesta (PMO) s consko razdelitvijo anodnih, katodnih zbiralk in opremo telemetrije.  Priključitev in kontrolne meritve</t>
  </si>
  <si>
    <t>Dobava,montaža MiniTrans periferne enote za daljinski nadzor delovanja naprav katodne zaščite, komplet (periferna enota, baterija, DCF antena) z napajalnikom in MiniControl enoto; vgrajeno v omarici telemetrije v SSKT 18</t>
  </si>
  <si>
    <t>Meritve kvalitete posameznega polja zaščite po montaži prefabriciranih elementov. Po kontrolnem postopku PZ-01 (potrditev ustreznosti pred zalivanjem betona)</t>
  </si>
  <si>
    <t>KATODNA ZAŠČITA BETONOV SKUPAJ</t>
  </si>
  <si>
    <t>06.1.</t>
  </si>
  <si>
    <t>06.2.</t>
  </si>
  <si>
    <t>06.3.</t>
  </si>
  <si>
    <t>06.4.</t>
  </si>
  <si>
    <t>06.5.</t>
  </si>
  <si>
    <t>06.6.</t>
  </si>
  <si>
    <t>06.7.</t>
  </si>
  <si>
    <t>06.8.</t>
  </si>
  <si>
    <t>06.9.</t>
  </si>
  <si>
    <t>06.10.</t>
  </si>
  <si>
    <t>06.11.</t>
  </si>
  <si>
    <t>06.12.</t>
  </si>
  <si>
    <t>06.13.</t>
  </si>
  <si>
    <t>06.14.</t>
  </si>
  <si>
    <t>06.15.</t>
  </si>
  <si>
    <t>06.16.</t>
  </si>
  <si>
    <t>06.17.</t>
  </si>
  <si>
    <t>06.18.</t>
  </si>
  <si>
    <t>Dobava in vgradnja Korozijskega kupona za armaturo B 500 B vključno z montažnim priborom in priključitev kupona na merilni kabel z izdelavo kabelske spojke. Vgradnja med izdelavo prefabrikatov, pred betoniranjem</t>
  </si>
  <si>
    <t>·         za izdelavo, dobavo in vgradnjo (montažo);</t>
  </si>
  <si>
    <t>·         za nabavo in dobavo osnovnega, pomožnega, pritrdilnega, tesnilnega materiala za izvedbo posamezne postavke iz popisa;</t>
  </si>
  <si>
    <t>·         za razvode in stroške porabe električne energije, vode;</t>
  </si>
  <si>
    <t>·         za vse zunanje in notranje transporte (horizontalne in vertikalne) potrebnega materiala, delovne sile, orodja, delavnih strojev oz. naprav do mesta vgradnje;</t>
  </si>
  <si>
    <t>·         za vsa pripravljalna, osnovna, pomožna in zaključna dela;</t>
  </si>
  <si>
    <t>·         za premične delovne in lovilne odre za izvedbo posameznih del;</t>
  </si>
  <si>
    <t>·         za vsa dokazila o izpolnitvi zahtevane kvalitete izvedenih del oz. fizikalnih lastnosti vgrajenih materialov, izdelkov ter proizvodov, ki so navedena v splošnih določilih, določilih izvedbe pri posameznih vrstah del oz. zahtevah v posameznih postavkah in ob dokončanju predložiti pravilno izpolnjeno "Dokazilo o zanesljivosti objekta";</t>
  </si>
  <si>
    <t>·         za snemanje izmer na mestu samem in usklajevanje z nadzorom oz. odg. projektantom v primeru odstopanja od projekta ali pri nejasnostih;</t>
  </si>
  <si>
    <t>·         za koordinacijo izvajalca do svojih podizvajalcev, dobaviteljev in kooperantov, ki sodelujejo pri predmetni gradnji oz. izvedbi del;</t>
  </si>
  <si>
    <t>·         za izpolnitev vseh obvez izvajalca po veljavni zakonodaji in pripadajočih veljavnih pravilnikih, ki se nanašajo direktno ali indirektno na izvedbo/gradnjo;</t>
  </si>
  <si>
    <t>·         za izpolnitev obvez izvajalca glede varstva pri delu na premičnih deloviščih (gradbišču);</t>
  </si>
  <si>
    <t>·         v cenah na enoto upoštevati stroške DOLOČIL pri posamezni vrsti del, stroške, ki so navedeni v SPLOŠNIH DOLOČILIH pri rekapitulaciji del ter izvedbo del po opisu v posameznih postavkah</t>
  </si>
  <si>
    <t>·         Sestavni del tega projektantskega popisa je kompletna projektna PZI dokumentacija!</t>
  </si>
  <si>
    <t>·         Vsa dela morajo biti izvedena kvalitetno iz materialov z zahtevanimi fizikalnimi lastnostmi in jih je potrebno izvajati po predloženi tehnični dokumentaciji, detajlih ter navodilih projektanta!</t>
  </si>
  <si>
    <t>·         Vsi vgrajeni materiali in proizvodi morajo imeti ustrezen atest oz. certifikat ter naj odgovarjajo cenovnemu razredu, skladno z zahtevami investitorja!</t>
  </si>
  <si>
    <t>·         Vse mere kontrolirati po veljavnih projektih PZI oz. na objektu!</t>
  </si>
  <si>
    <t>·         Dimenzije in količine je potrebno pred izdelavo oziroma naročanjem preveriti na objektu!</t>
  </si>
  <si>
    <t>·         Pri delih, kjer je naveden določen material, je možna tudi izbira drugega z enakimi lastnostmi in kvaliteto s predhodno potrditvijo odgovornega projektanta.</t>
  </si>
  <si>
    <t>·         Vse zaključne materiale mora (kvaliteto, dimenzije, teksturo, barvo,...) potrditi izvajalcu oz. dobavitelju odgovorni projektant!</t>
  </si>
  <si>
    <t>·         Potrebni odri so upoštevani v enotnih cenah, v kolikor ni v samem popisu drugače določeno in se ne obračunajo posebej.</t>
  </si>
  <si>
    <t>·         Izmere vseh izvršenih del je potrebno izdelati po veljavnih normativih in standardih z vsemi pogoji ter uzancami, ki jih vsebujejo. Na osnovi izmer in ponudbenih cen se izvrši končni obračun izvedenih del tako, kot je dogovorjeno s pogodbo za predmetna izvedena dela.</t>
  </si>
  <si>
    <t>·         V kolikor v projektni dokumentaciji ni detajla za določeno vrsto del, je predlog detajla dolžan izdelati ponudnik - izvajalec in ga predložiti odgovornemu projektantu v potrditev!</t>
  </si>
  <si>
    <t>·         Odvoz odpadnega materiala se izvrši v skladu z veljavno zakonodajo, na javne deponije odpadnega materiala, katere imajo upravna dovoljenja za deponiranje posameznih vrst materiala. Ponudnik - izvajalec sam izbere lokacije deponij in v cenah upošteva vse stroške deponiranja in transporta.</t>
  </si>
  <si>
    <t>·         Vsi izvajalci gradbenih, zaključnih in instalacijskih del na gradbišču morajo upoštevati vsa veljavna določila in predpise o varstvu pri delu!</t>
  </si>
  <si>
    <t>·         Dela je potrebno izvajati skladno s "Tehničnimi specifikacijami za javne ceste - TSC", ki jih je založila in izdala Direkcija RS za ceste ter "Splošnimi - STP in posebnimi - PTP tehničnimi pogoji", ki jih je založila in izdala Skupnost za ceste Slovenije</t>
  </si>
  <si>
    <t>1.1.</t>
  </si>
  <si>
    <t>1.2.</t>
  </si>
  <si>
    <t>Postavitev in zavarovanje osi prečnih in vzdolžnih profilov</t>
  </si>
  <si>
    <t>1.3.</t>
  </si>
  <si>
    <t>V opažih je zajeta izdelava, montaža in demontaža opaža; postavke opaževanja vključujejo ves pomožni material skupaj z začasnimi podpiranji, odri in pritrditve na izvedene konstrukcije.</t>
  </si>
  <si>
    <t>2.1.</t>
  </si>
  <si>
    <t xml:space="preserve">Opaž armiranobetonskih montažnih prečnikov </t>
  </si>
  <si>
    <t>2.2.</t>
  </si>
  <si>
    <t>Opaž armiranobetonskih montažnih vzdolžnikov</t>
  </si>
  <si>
    <t>2.3.</t>
  </si>
  <si>
    <t>Opaž delov prečnikov nad glavami pilotov zalednega platoja in čelni opaž prečnikov do višine spodnjega roba AB plošče</t>
  </si>
  <si>
    <t>2.4.</t>
  </si>
  <si>
    <t>2.5.</t>
  </si>
  <si>
    <t>Opaž armiranobetonskega jarma poševnih pilotov, dimenzija ploskve naleganja 2/3,58 m</t>
  </si>
  <si>
    <t>2.6.</t>
  </si>
  <si>
    <t>2.7.</t>
  </si>
  <si>
    <t>Opaž z odrom za glavni jašek</t>
  </si>
  <si>
    <t>2.8.</t>
  </si>
  <si>
    <t>Izdelava, montaža in demontaža visečega odra za opaž kolektorja; tip odra določi izvajalec glede na tehnologijo</t>
  </si>
  <si>
    <t>2.9.</t>
  </si>
  <si>
    <t>Opaž kolektorja; zgornja plošča, stena proti prečniku in stena proti morju</t>
  </si>
  <si>
    <t>2.10.</t>
  </si>
  <si>
    <t>Opaž kolektorja proti vezu 7D in zalednem platoju D2</t>
  </si>
  <si>
    <t>2.11.</t>
  </si>
  <si>
    <t>Opaž odprtine za vstop v kolektor</t>
  </si>
  <si>
    <t>2.12.</t>
  </si>
  <si>
    <t xml:space="preserve">Izdelava enostranskega opaža AB talne plošče </t>
  </si>
  <si>
    <t>2.13.</t>
  </si>
  <si>
    <t xml:space="preserve">Izdelava enostranskega opaža zapolnitev med prečniki v osi 13 </t>
  </si>
  <si>
    <t>2.14.</t>
  </si>
  <si>
    <t xml:space="preserve">Izdelava enostranskega opaža prebojev v AB povozni plošči; odprtine za jaške </t>
  </si>
  <si>
    <t>2.15.</t>
  </si>
  <si>
    <t xml:space="preserve">Izdelava enostranskega opaža prebojev v AB tlačni plošči; odprtine za jaške  </t>
  </si>
  <si>
    <t>2.16.</t>
  </si>
  <si>
    <t>2.17.</t>
  </si>
  <si>
    <t>2.18.</t>
  </si>
  <si>
    <t>Dobava in vgradnja plastičnih zaščitnih cevi v montažne elemente in tlačno ploščo za vodenje komunalnih vodov:</t>
  </si>
  <si>
    <t>3.1.</t>
  </si>
  <si>
    <t>Izdelava, dobava in montaža armiranobetonskih montažnih prečnikov izdelanih iz betona C35/45, XS3, PV-III, Dmax=32mm, S4; skupaj s fino obdelavo površin</t>
  </si>
  <si>
    <t>3.2.</t>
  </si>
  <si>
    <t>Izdelava, dobava in montaža AB montažnih vzdolžnikov izdelanih iz betona C35/45, XS3, PV-III, Dmax=32mm, S4; skupaj s fino obdelavo površin</t>
  </si>
  <si>
    <t>3.3.</t>
  </si>
  <si>
    <t>Zapolnitev glav pilotov z betonom C35/45, XS3, PV-III, Dmax=16mm, S4; vključno z betoniranjem stojišča v pilotih v debelini 30 cm na slepi opaž z betonom C35/45</t>
  </si>
  <si>
    <t>3.4.</t>
  </si>
  <si>
    <t>Izdelava, dobava in montaža AB montažnih kap za pilote, izdelanih iz betona C35/45, XS3, PV-III, Dmax=16mm, S4; debelina stene 0,12 m, dolžine 2,65 m, vključno s tesnjenjem in injiciranjem stika pilot-kapa s cementnim mlekom</t>
  </si>
  <si>
    <t>3.5.</t>
  </si>
  <si>
    <t>Betoniranje AB tlačne plošče, debeline 0,24 - 0,35 m, beton kvalitete C35/45, XS3, PV-III, Dmax=32mm, S4</t>
  </si>
  <si>
    <t>3.6.</t>
  </si>
  <si>
    <t>Betoniranje prečnikov do končne višine - do vrha montažnih vzdolžnikov (velikost prereza nad 0,3 m3/m2-m1); beton kvalitete C35/45, XS3, PV-III, Dmax=32mm, S4</t>
  </si>
  <si>
    <t>3.7.</t>
  </si>
  <si>
    <t>Betoniranje AB povozne plošče, debeline 0,2 m, beton kvalitete C30/37, XS1, XM3, XF3, Dmax=32mm, S3; zgornja površina metličena v smeri prečnega padca; v ceni upoštevati tudi izvedbo navideznih reg 2/1,5 cm v rastru 8/6 m, ki bodo zapolnjene s trajnoelastičnim kitom</t>
  </si>
  <si>
    <t>3.8.</t>
  </si>
  <si>
    <t>Betoniranje AB kolektorja, beton kvalitete C35/45, XS3, PV-III, Dmax=32mm, S4</t>
  </si>
  <si>
    <t>3.9.</t>
  </si>
  <si>
    <t>Strojna izdelava in ročna montaža zahtevne armature iz bet. jekla B500 B do fi 12 mm | izdelava in montaža skupaj</t>
  </si>
  <si>
    <t>3.10.</t>
  </si>
  <si>
    <t>Strojna izdelava in ročna montaža zahtevne armature iz bet. jekla B500 B nad fi 12 mm | izdelava in montaža skupaj</t>
  </si>
  <si>
    <t>3.11.</t>
  </si>
  <si>
    <t>Rezanje, polaganje in vezanje armature iz armaturnih mrež MAG | armaturne rebraste mreže od 5 do 8 kg/m2</t>
  </si>
  <si>
    <t>3.12.</t>
  </si>
  <si>
    <t>Dobava, postavitev in prednapenjanje vrvi iz gladkih jeklenih žic krožnega prereza, vrvi vite iz 9 žic natezne trdnosti Y1860; kabli so zainjecirani s cementno injekcijsko maso, vodeni v zaščitnih PVC ceveh ter injektirani po končnem napenjanju; postavka zajema kable v zaščitni kabelski cevi v masti, vodeni v PVC kabelski cevi in injektiranje kablov po končnem napenjanju</t>
  </si>
  <si>
    <t>Zaščitne rebraste kabelske cevi; PVC</t>
  </si>
  <si>
    <t>Napenjalne - sidrne glave</t>
  </si>
  <si>
    <t>Spojke</t>
  </si>
  <si>
    <t>Cevke za injektiranje</t>
  </si>
  <si>
    <t>Cevke za odzračevanje</t>
  </si>
  <si>
    <t xml:space="preserve">Spirala </t>
  </si>
  <si>
    <t>3.13.</t>
  </si>
  <si>
    <t>Zapolnitev 5 cm dilatacije med obstoječo obalo in novo zaledno površino; vgradnja stiroporja in trajnoelastičnega kita</t>
  </si>
  <si>
    <t>3.14.</t>
  </si>
  <si>
    <t>Izdelava prečnega naklona za odvod vode iz kolektorja s cementno prevleko d = 3 cm.</t>
  </si>
  <si>
    <t>4.1.</t>
  </si>
  <si>
    <t>4.2.</t>
  </si>
  <si>
    <t>4.3.</t>
  </si>
  <si>
    <t>4.4.</t>
  </si>
  <si>
    <t>4.5.</t>
  </si>
  <si>
    <t>4.6.</t>
  </si>
  <si>
    <t>4.7.</t>
  </si>
  <si>
    <t>4.8.</t>
  </si>
  <si>
    <t>4.9.</t>
  </si>
  <si>
    <t>Dobava in vgradnja lovilca olj z razbremenilnikom kapacitete 30 l/s s koalescentnim filtrom in odtokom; vključno z nosilno konstrukcijo</t>
  </si>
  <si>
    <t>4.10.</t>
  </si>
  <si>
    <t xml:space="preserve">Dobava in vgradnja požiralnika z LTŽ rešetko za težki promet (letališča, pristanišča) F900 z okvirjem </t>
  </si>
  <si>
    <t>4.11.</t>
  </si>
  <si>
    <t xml:space="preserve">Dobava in vgradnja LTŽ pokrova 60 x 60 cm za lovilec olj za težki promet (letališča, pristanišča) F900 z okvirjem </t>
  </si>
  <si>
    <t>4.12.</t>
  </si>
  <si>
    <t xml:space="preserve">Dobava in vgradnja LTŽ dvojnega pokrova s prečko 90 x 190 cm za dostop do kabelske kanalizacije za težki promet (letališča, pristanišča) F900 z okvirjem </t>
  </si>
  <si>
    <t>4.13.</t>
  </si>
  <si>
    <t xml:space="preserve">Dobava in vgradnja LTŽ enojnega pokrova 60 x 90 cm za dostop do kabelske kanalizacije za težki promet (letališča, pristanišča) F900 z okvirjem </t>
  </si>
  <si>
    <t>4.14.</t>
  </si>
  <si>
    <t>Dobava in vgradnja LTŽ pokrova 75 x 75 cm z okvirjem za vstop v kolektor, nosilnost pokrova D400</t>
  </si>
  <si>
    <t>4.15.</t>
  </si>
  <si>
    <t xml:space="preserve">Dobava in vgradnja LTŽ pokrova 60 x 60 cm za dostop do kabelske kanalizacije za težki promet (letališča, pristanišča) F900 z okvirjem </t>
  </si>
  <si>
    <t>4.16.</t>
  </si>
  <si>
    <t xml:space="preserve">Dobava in vgradnja LTŽ pokrova 60 x 60 cm za vstop v glavni jašek za težki promet (letališča, pristanišča) F900 z okvirjem </t>
  </si>
  <si>
    <t>4.17.</t>
  </si>
  <si>
    <t xml:space="preserve">Dobava in vgradnja LTŽ 75 x 90 cm za dostop hidrantnega omrežja (HJ2) za težki promet (letališča, pristanišča) F900 z okvirjem </t>
  </si>
  <si>
    <t>4.18.</t>
  </si>
  <si>
    <t xml:space="preserve">Dobava in vgradnja LTŽ trojnega pokrova s prečko 60 x 200 cm za dostop hidrantnega omrežja (HJ1) za težki promet (letališča, pristanišča) F900 z okvirjem </t>
  </si>
  <si>
    <t>4.19.</t>
  </si>
  <si>
    <t>Dobava in vgradnja hidroizolacije z bitumenskimi trakovi, debeline 4,5 ali 5 mm, enojno varjeni na preklop z bitumenskim premazom vključno s posipom s kremenčevim peskom</t>
  </si>
  <si>
    <t>4.20.</t>
  </si>
  <si>
    <t>Dobava in vgradnja zaščite hidroizolacije XPS 3 cm talčne trdnosti min. 500 kPa; vključno z ločilnim slojem iz PVC folije</t>
  </si>
  <si>
    <t>4.21.</t>
  </si>
  <si>
    <t>Dobava in postavitev mreže katodne zaščite iz betonskeha železa GA Ø25; z navaritvijo na glave pilotov in izvodi</t>
  </si>
  <si>
    <t>4.22.</t>
  </si>
  <si>
    <t>m1</t>
  </si>
  <si>
    <t>4.23.</t>
  </si>
  <si>
    <t>4.24.</t>
  </si>
  <si>
    <t>Dobava in montaža jeklenih polerjev 1500 kN; vključno z dobavo in vgradnjo sidrnega in pritrdilnega materiala ter 2x miniziranje in barvanje z oljnato barvo</t>
  </si>
  <si>
    <t>4.25.</t>
  </si>
  <si>
    <t>4.26.</t>
  </si>
  <si>
    <t>4.27.</t>
  </si>
  <si>
    <t>Dobava in vgradnja nabrekajočih tesnilnih trakov v delovne stike kolektroja; vgradnja po navodilih dobavitelja, trakovi morajo biti primerni za slano okolje</t>
  </si>
  <si>
    <t>4.28.</t>
  </si>
  <si>
    <t>Dobava in vgradnja tesnilne pločevine za tesnjenje delovnega stika v povozni plošči; vgradnja po navodilih dobavitelja, pločevina mora biti primerna za slano okolje</t>
  </si>
  <si>
    <t>Spremljanje zabijanja pilotov z dinamičnimi testi; spremljanje 10% pilotov med gradnjo ter 6 pilotov za določitev kriterija</t>
  </si>
  <si>
    <t>/</t>
  </si>
  <si>
    <r>
      <t xml:space="preserve">Opaž montažnih armiranobetonskih kap pilotov </t>
    </r>
    <r>
      <rPr>
        <sz val="11"/>
        <rFont val="Symbol"/>
        <family val="1"/>
        <charset val="2"/>
      </rPr>
      <t>f</t>
    </r>
    <r>
      <rPr>
        <sz val="11"/>
        <rFont val="Tahoma"/>
        <family val="2"/>
        <charset val="238"/>
      </rPr>
      <t>1016x14 mm dimenzija ploskve naleganja 2/2 m oziroma 2/1,64 m</t>
    </r>
  </si>
  <si>
    <r>
      <t xml:space="preserve">Vgradnja slepega opaža v jeklene pilote </t>
    </r>
    <r>
      <rPr>
        <sz val="11"/>
        <rFont val="Symbol"/>
        <family val="1"/>
        <charset val="2"/>
      </rPr>
      <t>f</t>
    </r>
    <r>
      <rPr>
        <sz val="11"/>
        <rFont val="Tahoma"/>
        <family val="2"/>
        <charset val="238"/>
      </rPr>
      <t xml:space="preserve">1016x14 mm </t>
    </r>
  </si>
  <si>
    <r>
      <t xml:space="preserve">Dobava in vgradnja plastične drenažne cevi </t>
    </r>
    <r>
      <rPr>
        <sz val="11"/>
        <rFont val="Symbol"/>
        <family val="1"/>
        <charset val="2"/>
      </rPr>
      <t>f</t>
    </r>
    <r>
      <rPr>
        <sz val="11"/>
        <rFont val="Tahoma"/>
        <family val="2"/>
        <charset val="238"/>
      </rPr>
      <t>50 mm za odvod kondenza</t>
    </r>
  </si>
  <si>
    <r>
      <t xml:space="preserve">Dobava in vgradnja cevi </t>
    </r>
    <r>
      <rPr>
        <sz val="11"/>
        <rFont val="Symbol"/>
        <family val="1"/>
        <charset val="2"/>
      </rPr>
      <t>f</t>
    </r>
    <r>
      <rPr>
        <sz val="11"/>
        <rFont val="Tahoma"/>
        <family val="2"/>
        <charset val="238"/>
      </rPr>
      <t>100 mm za odvodnjevanje kolektorja, dolžine 0,3 m, skupaj z dežno rešetko</t>
    </r>
  </si>
  <si>
    <r>
      <t xml:space="preserve">zaščitna cev </t>
    </r>
    <r>
      <rPr>
        <sz val="11"/>
        <rFont val="Symbol"/>
        <family val="1"/>
        <charset val="2"/>
      </rPr>
      <t>f</t>
    </r>
    <r>
      <rPr>
        <sz val="11"/>
        <rFont val="Tahoma"/>
        <family val="2"/>
        <charset val="238"/>
      </rPr>
      <t>220 za vodo</t>
    </r>
  </si>
  <si>
    <r>
      <t xml:space="preserve">zaščitna cev </t>
    </r>
    <r>
      <rPr>
        <sz val="11"/>
        <rFont val="Symbol"/>
        <family val="1"/>
        <charset val="2"/>
      </rPr>
      <t>f</t>
    </r>
    <r>
      <rPr>
        <sz val="11"/>
        <rFont val="Tahoma"/>
        <family val="2"/>
        <charset val="238"/>
      </rPr>
      <t>100 za vodo do kontejnerja</t>
    </r>
  </si>
  <si>
    <r>
      <t xml:space="preserve">zaščitna cev </t>
    </r>
    <r>
      <rPr>
        <sz val="11"/>
        <rFont val="Symbol"/>
        <family val="1"/>
        <charset val="2"/>
      </rPr>
      <t>f</t>
    </r>
    <r>
      <rPr>
        <sz val="11"/>
        <rFont val="Tahoma"/>
        <family val="2"/>
        <charset val="238"/>
      </rPr>
      <t>110 za elektriko do kontejnerja</t>
    </r>
  </si>
  <si>
    <r>
      <t xml:space="preserve">zaščitna cev </t>
    </r>
    <r>
      <rPr>
        <sz val="11"/>
        <rFont val="Symbol"/>
        <family val="1"/>
        <charset val="2"/>
      </rPr>
      <t>f</t>
    </r>
    <r>
      <rPr>
        <sz val="11"/>
        <rFont val="Tahoma"/>
        <family val="2"/>
        <charset val="238"/>
      </rPr>
      <t>110 za katodno zaščito</t>
    </r>
  </si>
  <si>
    <r>
      <t xml:space="preserve">zaščitna cev </t>
    </r>
    <r>
      <rPr>
        <sz val="11"/>
        <rFont val="Symbol"/>
        <family val="1"/>
        <charset val="2"/>
      </rPr>
      <t>f</t>
    </r>
    <r>
      <rPr>
        <sz val="11"/>
        <rFont val="Tahoma"/>
        <family val="2"/>
        <charset val="238"/>
      </rPr>
      <t>300 za vodenje cevi za odvodnjevanje skozi prečnike</t>
    </r>
  </si>
  <si>
    <r>
      <t xml:space="preserve">zaščitna cev </t>
    </r>
    <r>
      <rPr>
        <sz val="11"/>
        <rFont val="Symbol"/>
        <family val="1"/>
        <charset val="2"/>
      </rPr>
      <t>f</t>
    </r>
    <r>
      <rPr>
        <sz val="11"/>
        <rFont val="Tahoma"/>
        <family val="2"/>
        <charset val="238"/>
      </rPr>
      <t>110 za EKK</t>
    </r>
  </si>
  <si>
    <r>
      <t xml:space="preserve">Dobava in transport jeklenih spiralno varjenih pilotov premera </t>
    </r>
    <r>
      <rPr>
        <sz val="11"/>
        <rFont val="Symbol"/>
        <family val="1"/>
        <charset val="2"/>
      </rPr>
      <t>f</t>
    </r>
    <r>
      <rPr>
        <sz val="11"/>
        <rFont val="Tahoma"/>
        <family val="2"/>
        <charset val="238"/>
      </rPr>
      <t xml:space="preserve">1016x14 mm, dolžine pilotov od 57 - 59 m. </t>
    </r>
  </si>
  <si>
    <r>
      <t xml:space="preserve">Zabijanje jeklenih spiralno varjenih pilotov premera </t>
    </r>
    <r>
      <rPr>
        <sz val="11"/>
        <rFont val="Symbol"/>
        <family val="1"/>
        <charset val="2"/>
      </rPr>
      <t>f</t>
    </r>
    <r>
      <rPr>
        <sz val="11"/>
        <rFont val="Tahoma"/>
        <family val="2"/>
        <charset val="238"/>
      </rPr>
      <t>1016x14 mm s plovnega objekta iz jekla kvalitete S355 J2, dolžine pilotov od 57 - 59 m. Zabijalna globina je informativna in bo določena z dinamičnimi testi. Piloti bodo zabiti po zabijalnem kriteriju. V ceni upoštevati tudi varjenje in naknadno rezanje na predvideno višino. V glavi pilotov se izdela detajl po načrtu. Znotraj cevi morajo biti navarjena tudi ušesa za manipulacijo; teža ušes ni upoštevana v količini. Kontrole skladno z navodili v tehničnem poročilu.</t>
    </r>
  </si>
  <si>
    <r>
      <t xml:space="preserve">Dobava in transport jeklenih spiralno varjenih pilotov premera </t>
    </r>
    <r>
      <rPr>
        <sz val="11"/>
        <rFont val="Symbol"/>
        <family val="1"/>
        <charset val="2"/>
      </rPr>
      <t>f</t>
    </r>
    <r>
      <rPr>
        <sz val="11"/>
        <rFont val="Tahoma"/>
        <family val="2"/>
        <charset val="238"/>
      </rPr>
      <t xml:space="preserve">1016x14 mm, dolžine pilotov od 59 - 61 m. </t>
    </r>
  </si>
  <si>
    <r>
      <t xml:space="preserve">Zabijanje jeklenih spiralno varjenih pilotov premera </t>
    </r>
    <r>
      <rPr>
        <sz val="11"/>
        <rFont val="Symbol"/>
        <family val="1"/>
        <charset val="2"/>
      </rPr>
      <t>f</t>
    </r>
    <r>
      <rPr>
        <sz val="11"/>
        <rFont val="Tahoma"/>
        <family val="2"/>
        <charset val="238"/>
      </rPr>
      <t>1016x14 mm s plovnega objekta iz jekla kvalitete S355 J2, dolžine pilotov od 59 - 61 m. Zabijalna globina je informativna in bo določena z dinamičnimi testi. Piloti bodo zabiti po zabijalnem kriteriju. V ceni upoštevati tudi varjenje in naknadno rezanje na predvideno višino. V glavi pilotov se izdela detajl po načrtu. Kontrole skladno z navodili v tehničnem poročilu.</t>
    </r>
  </si>
  <si>
    <r>
      <t xml:space="preserve">Dobava in transport jeklenih spiralno varjenih pilotov premera </t>
    </r>
    <r>
      <rPr>
        <sz val="11"/>
        <rFont val="Symbol"/>
        <family val="1"/>
        <charset val="2"/>
      </rPr>
      <t>f</t>
    </r>
    <r>
      <rPr>
        <sz val="11"/>
        <rFont val="Tahoma"/>
        <family val="2"/>
        <charset val="238"/>
      </rPr>
      <t xml:space="preserve">1016x14 mm, dolžine pilotov od 62 - 64 m. </t>
    </r>
  </si>
  <si>
    <r>
      <t xml:space="preserve">Zabijanje jeklenih spiralno varjenih pilotov premera </t>
    </r>
    <r>
      <rPr>
        <sz val="11"/>
        <rFont val="Symbol"/>
        <family val="1"/>
        <charset val="2"/>
      </rPr>
      <t>f</t>
    </r>
    <r>
      <rPr>
        <sz val="11"/>
        <rFont val="Tahoma"/>
        <family val="2"/>
        <charset val="238"/>
      </rPr>
      <t>1016x14 mm s plovnega objekta iz jekla kvalitete S355 J2, dolžine pilotov od 62 - 64 m. Zabijalna globina je informativna in bo določena z dinamičnimi testi. Piloti bodo zabiti po zabijalnem kriteriju. V ceni upoštevati tudi varjenje in naknadno rezanje na predvideno višino. V glavi pilotov se izdela detajl po načrtu. Kontrole skladno z navodili v tehničnem poročilu.</t>
    </r>
  </si>
  <si>
    <r>
      <t xml:space="preserve">Dobava in transport jeklenih spiralno varjenih pilotov premera </t>
    </r>
    <r>
      <rPr>
        <sz val="11"/>
        <rFont val="Symbol"/>
        <family val="1"/>
        <charset val="2"/>
      </rPr>
      <t>f</t>
    </r>
    <r>
      <rPr>
        <sz val="11"/>
        <rFont val="Tahoma"/>
        <family val="2"/>
        <charset val="238"/>
      </rPr>
      <t xml:space="preserve">1016x14 mm, dolžine pilotov od 65 - 67 m. </t>
    </r>
  </si>
  <si>
    <r>
      <t xml:space="preserve">Zabijanje poševnih jeklenih spiralno varjenih pilotov premera </t>
    </r>
    <r>
      <rPr>
        <sz val="11"/>
        <rFont val="Symbol"/>
        <family val="1"/>
        <charset val="2"/>
      </rPr>
      <t>f</t>
    </r>
    <r>
      <rPr>
        <sz val="11"/>
        <rFont val="Tahoma"/>
        <family val="2"/>
        <charset val="238"/>
      </rPr>
      <t>1016x14 mm s plovnega objekta iz jekla kvalitete S355 J2, dolžine pilotov od 65 - 67 m. Zabijalna globina je informativna in bo določena z dinamičnimi testi. Piloti bodo zabiti po zabijalnem kriteriju. V ceni upoštevati tudi varjenje in naknadno rezanje. V glavi pilotov se izdela detajl po načrtu. Kontrole skladno z navodili v tehničnem poročilu.</t>
    </r>
  </si>
  <si>
    <t>5.1.</t>
  </si>
  <si>
    <t>1.</t>
  </si>
  <si>
    <t>2.</t>
  </si>
  <si>
    <r>
      <t xml:space="preserve">Vodnik NYY-JZ 1x95mm² (montaža delno pod pomolom na plavajočem podestu izvajalca katodne zaščite, delno na  kabelske police v kineti). Montažni pribor pod priobalno konstrukcijo INOX 316L barvan epoxsy zinc 250 </t>
    </r>
    <r>
      <rPr>
        <sz val="10"/>
        <rFont val="Calibri"/>
        <family val="2"/>
        <charset val="238"/>
      </rPr>
      <t>µ</t>
    </r>
    <r>
      <rPr>
        <sz val="10"/>
        <rFont val="Arial"/>
        <family val="2"/>
        <charset val="238"/>
      </rPr>
      <t>m.</t>
    </r>
  </si>
  <si>
    <t xml:space="preserve">Linijska 5x cevna dimenzionalno stabilna anoda MMO M103 (Mix metal oksid) na dolžini kabla PVDF/HMWPE 25mm² z dvojnim priključkom. Vstopni priključek dolžine 5m, medsebojna razdalja anod 8m na 50m povratnem priključku.  Tokovna kapaciteta 11 A/anodo v morski vodi, življenska doba 20 let s certifikatom proizvajalca. vključno s predvleko in zaščito za montažo  </t>
  </si>
  <si>
    <t xml:space="preserve">Linijska 4x cevna dimenzionalno stabilna anoda MMO M103 (Mix metal oksid) na dolžini kabla PVDF/HMWPE 25mm² z dvojnim priključkom. Vstopni priključek dolžine 5m, medsebojna razdalja anod 8m na 42m povratnem priključku.  Tokovna kapaciteta 11 A/anodo v morski vodi, življenska doba 20 let s certifikatom proizvajalca. vključno s predvleko in zaščito za montažo  </t>
  </si>
  <si>
    <r>
      <t>Horizontalno anodno ležišče za montažo linijske anode izvedeno pod pri oblno konstrukcijo iz plavajočega odra izvajalca katodne zaščite. Na barvanih nosilcih INOX 316 L, debelina nanosa epoxy zinc zaščite minimalno 250</t>
    </r>
    <r>
      <rPr>
        <sz val="10"/>
        <rFont val="Calibri"/>
        <family val="2"/>
        <charset val="238"/>
      </rPr>
      <t>µm</t>
    </r>
    <r>
      <rPr>
        <sz val="10"/>
        <rFont val="Arial"/>
        <family val="2"/>
        <charset val="238"/>
      </rPr>
      <t>. Aktivna zaščita s cink protektorji na potopljenem delu nosilcev. Vodilo iz 30% perforerane PE-HD cevi fi 110 dolžina  43m.</t>
    </r>
  </si>
  <si>
    <r>
      <t>Horizontalno anodno ležišče za montažo linijske anode izvedeno pod pri oblno konstrukcijo iz plavajočega odra izvajalca katodne zaščite. Na barvanih nosilcih INOX 316 L, debelina nanosa epoxy zinc zaščite minimalno 250</t>
    </r>
    <r>
      <rPr>
        <sz val="10"/>
        <rFont val="Calibri"/>
        <family val="2"/>
        <charset val="238"/>
      </rPr>
      <t>µm</t>
    </r>
    <r>
      <rPr>
        <sz val="10"/>
        <rFont val="Arial"/>
        <family val="2"/>
        <charset val="238"/>
      </rPr>
      <t>. Aktivna zaščita s cink protektorji na potopljenem delu nosilcev. Vodilo iz 30% perforerane PE-HD cevi fi 110 dolžina  35m.</t>
    </r>
  </si>
  <si>
    <t>Anodni priključek s spajanjem anodnih vodnikov  2x PVDF/HMWPE (25 mm²) na povezovalni vodnik NYY (95 mm²). Zaščiteno s hidrofobnim premazom in izolacijo električne prebojne trdnosti 1000V primerno za okolje do 50.000 ppm kloridov. Izvedeno pod priobalno konstrukcijo iz plavajočega odra izvajalca katodne zaščite.</t>
  </si>
  <si>
    <t>4.</t>
  </si>
  <si>
    <t>5.</t>
  </si>
  <si>
    <t>6.</t>
  </si>
  <si>
    <t>7.</t>
  </si>
  <si>
    <t>8.</t>
  </si>
  <si>
    <t>9.</t>
  </si>
  <si>
    <t>10.</t>
  </si>
  <si>
    <t>6.1.</t>
  </si>
  <si>
    <t>Vodnik NYY-JZ 1x120mm² (montaža delno pod pomolom na plavajočem podestu izvajalca katodne zaščite, delno na  kabelske police v kineti). Montažni pribor pod priobalno konstrukcijo INOX 316L barvan epoxsy zinc 250 µm.</t>
  </si>
  <si>
    <t>Vodnik NYY-JZ 1x95mm² (montaža delno pod pomolom na plavajočem podestu izvajalca katodne zaščite, delno na  kabelske police v kineti). Montažni pribor pod priobalno konstrukcijo INOX 316L barvan epoxsy zinc 250 µm.</t>
  </si>
  <si>
    <t>Vodnik RHH # 14 AWG  (montaža delno pod pomolom na plavajočem podestu izvajalca katodne zaščite, delno na  kabelske police v kineti). Montažni pribor pod priobalno konstrukcijo INOX 316L barvan epoxsy zinc 250 µm.</t>
  </si>
  <si>
    <t>Horizontalno anodno ležišče za montažo linijske anode izvedeno pod pri oblno konstrukcijo iz plavajočega odra izvajalca katodne zaščite. Na barvanih nosilcih INOX 316 L, debelina nanosa epoxy zinc zaščite minimalno 250µm. Aktivna zaščita s cink protektorji na potopljenem delu nosilcev. Vodilo iz 30% perforerane PE-HD cevi fi 110 dolžina  43m.</t>
  </si>
  <si>
    <t>Horizontalno anodno ležišče za montažo linijske anode izvedeno pod pri oblno konstrukcijo iz plavajočega odra izvajalca katodne zaščite. Na barvanih nosilcih INOX 316 L, debelina nanosa epoxy zinc zaščite minimalno 250µm. Aktivna zaščita s cink protektorji na potopljenem delu nosilcev. Vodilo iz 30% perforerane PE-HD cevi fi 110 dolžina  35m.</t>
  </si>
  <si>
    <t>Katodni priključek s spajanjem katodnega izvoda gladkega železa Φ22 na povezovalni vodnik NYY (120 mm²). Zaščiteno s hidrofobnim premazom in izolacijo električne prebojne trdnosti 1000V primerno za okolje do 50.000 ppm kloridov. Izvedeno pod priobalno konstrukcijo iz plavajočega odra izvajalca katodne zaščite ali v robni kineti. Izpostavljeno železo se zaščiti z epoxy zinc premazom 250µm</t>
  </si>
  <si>
    <t>Katodni priključek s spajanjem katodnega izvoda gladkega železa Φ22 na povezovalni vodnik NYY (95 mm²). Zaščiteno s hidrofobnim premazom in izolacijo električne prebojne trdnosti 1000V primerno za okolje do 50.000 ppm kloridov. Izvedeno pod priobalno konstrukcijo iz plavajočega odra izvajalca katodne zaščite ali v robni kineti. Izpostavljeno železo se zaščiti z epoxy zinc premazom 250µm</t>
  </si>
  <si>
    <t>6.2.</t>
  </si>
  <si>
    <t>6.3.</t>
  </si>
  <si>
    <t>6.4.</t>
  </si>
  <si>
    <t>6.5.</t>
  </si>
  <si>
    <t>6.6.</t>
  </si>
  <si>
    <t>6.7.</t>
  </si>
  <si>
    <t>6.8.</t>
  </si>
  <si>
    <t>6.9.</t>
  </si>
  <si>
    <t>6.10.</t>
  </si>
  <si>
    <t>6.11.</t>
  </si>
  <si>
    <t>6.12.</t>
  </si>
  <si>
    <t>6.13.</t>
  </si>
  <si>
    <t>6.14.</t>
  </si>
  <si>
    <t>6.15.</t>
  </si>
  <si>
    <t>6.16.</t>
  </si>
  <si>
    <t>Vodnik HMWPE 1x6mm²   (montaža v zaščitni cevi na površini priobalne konstrukcije v fazi polagnja prefabrikatov)</t>
  </si>
  <si>
    <t xml:space="preserve">Dobava in vgradnja ref. elektrode AgAgCl vključno z montažnim priborom in priključitev elektrode na merilni kabel z izdelavo kabelske spojke. Vgradnja med izdelavo prefabrikatov </t>
  </si>
  <si>
    <t>MMO (Mix metal oxsid) trak kapacitete 110mA/m².Dobava in vgradnja na distančnike za polaganje anod, direktno na armaturo.   Na mestih izpostavitve atmosferi, zaščiteno z epoksi maso Sikadur RAPID.(ali enakovredno) Anoda se vgrajuje med izdelavo prefabrikatov</t>
  </si>
  <si>
    <t>Dobava in vgradnja titan tokovnih distributorjev anodnega sistema. Na mestih izpostavitve atmosferi, zaščiteno z epoksi maso Sikadur RAPID.(ali enakovredno) Vgradnja med izdelavo prefabrikatov</t>
  </si>
  <si>
    <t>Dobava in montaža priključnega mesta za posamično polje  z razdelitvijo  anodnih kablov na zbiralki, katodnih kablov na zbiralki in priključki za merilno opremo.  Priključitev vodnikov in zalivanje s vodotesno maso odporno na kloride.</t>
  </si>
  <si>
    <t>Vodnik NYY-JZ 1x240mm² (montaža delno pod pomolom na plavajočem podestu izvajalca katodne zaščite, delno na  kabelske police v kineti). Montažni pribor pod priobalno konstrukcijo INOX 316L barvan epoxsy zinc 250 µm.</t>
  </si>
  <si>
    <t>8.1.</t>
  </si>
  <si>
    <t>7.1.</t>
  </si>
  <si>
    <t>7.2.</t>
  </si>
  <si>
    <t>7.3.</t>
  </si>
  <si>
    <t>7.4.</t>
  </si>
  <si>
    <t>7.5.</t>
  </si>
  <si>
    <t>7.6.</t>
  </si>
  <si>
    <t>7.7.</t>
  </si>
  <si>
    <t>7.8.</t>
  </si>
  <si>
    <t>7.9.</t>
  </si>
  <si>
    <t>7.10.</t>
  </si>
  <si>
    <t>7.11.</t>
  </si>
  <si>
    <t>7.12.</t>
  </si>
  <si>
    <t>7.13.</t>
  </si>
  <si>
    <t>7.14.</t>
  </si>
  <si>
    <t>7.15.</t>
  </si>
  <si>
    <t>7.16.</t>
  </si>
  <si>
    <t>7.17.</t>
  </si>
  <si>
    <t>PROJEKTANTSKI POPIS DEL - ZALEDNI PLATO D2</t>
  </si>
  <si>
    <t>1.1.1.</t>
  </si>
  <si>
    <t>1.1.2.</t>
  </si>
  <si>
    <t>Postavitev in zavarovanje prečnih in vzdolžnih profilov, osi dilatacije</t>
  </si>
  <si>
    <t>ZEMELJSKA DELA</t>
  </si>
  <si>
    <t>KOLI IN VODNJAKI</t>
  </si>
  <si>
    <t>Dobava in transport jeklenih spiralno varjenih cevnih pilotov, premera Ø1016/14 mm, dolžine 65,50 m, jeklo kvalitete S355 J2. Teža pilota 346kg/m'.</t>
  </si>
  <si>
    <t>Dobava in transport jeklenih spiralno varjenih cevnih pilotov, premera Ø1016/14 mm, dolžine 64,50 m, jeklo kvalitete S355 J2. Teža pilota 346kg/m'.</t>
  </si>
  <si>
    <t>Dobava in transport jeklenih spiralno varjenih cevnih pilotov, premera Ø1016/14 mm, dolžine 70,00 m, jeklo kvalitete S355 J2. Teža pilota 346kg/m'.</t>
  </si>
  <si>
    <t xml:space="preserve">Vgradnja zabitih navpičnih jeklenih spiralno varjenih cevnih pilotov, premera Ø1016/14 mm s plovnega objekta. Dolžina pilotov je 65,50 m, jeklo kvalitete S355 J2. Globina zabijanja je informativna in se določi na osnovi testov pilotov. Teža pilota 346kg/m'. </t>
  </si>
  <si>
    <t xml:space="preserve">Vgradnja zabitih navpičnih jeklenih spiralno varjenih cevnih pilotov, premera Ø1016/14 mm s plovnega objekta. Dolžina pilotov je 64,50 m, jeklo kvalitete S355 J2. Globina zabijanja je informativna in se določi na osnovi testov pilotov. Teža pilota 346kg/m'. </t>
  </si>
  <si>
    <t xml:space="preserve">Vgradnja zabitih poševnih jeklenih spiralno varjenih cevnih pilotov, premera Ø1016/14 mm s plovnega objekta. Dolžina pilotov je 70,00 m, jeklo kvalitete S355 J2. Globina zabijanja je informativna in se določi na osnovi testov pilotov. Teža pilota 346kg/m'. </t>
  </si>
  <si>
    <t>Izvedba tesnilnega čepa pilotov, betona C25/30          (0,57m3/kom)</t>
  </si>
  <si>
    <t>Dobava in vgradnja jeklenih ojačitev glav pilotov,        (82kg/kom)</t>
  </si>
  <si>
    <t xml:space="preserve">kom </t>
  </si>
  <si>
    <t>Rezanje glav pilotov</t>
  </si>
  <si>
    <t>Izvedba DOP na 10% pilotov</t>
  </si>
  <si>
    <t xml:space="preserve">2. </t>
  </si>
  <si>
    <t>2.1.1.</t>
  </si>
  <si>
    <t>2.1.2.</t>
  </si>
  <si>
    <t>2.1.3.</t>
  </si>
  <si>
    <t>2.1.4.</t>
  </si>
  <si>
    <t>2.1.5.</t>
  </si>
  <si>
    <t>2.1.6.</t>
  </si>
  <si>
    <t>2.1.7.</t>
  </si>
  <si>
    <t>2.1.8.</t>
  </si>
  <si>
    <t>2.1.9.</t>
  </si>
  <si>
    <t>2.1.10.</t>
  </si>
  <si>
    <t>ZEMELJSKA DELA SKUPAJ</t>
  </si>
  <si>
    <t>ODVODNJAVANJE</t>
  </si>
  <si>
    <t>4.2.1.</t>
  </si>
  <si>
    <t>POVRŠINSKO ODVODNJAVANJE</t>
  </si>
  <si>
    <t>Dobava in vgraditev točkovnih izlivnikov požiralne kapacitete 10 l/s. Izlivniki so iz duktilne litine in zaščiteni z bitumiziranjem. Povozne vtočne rešetke morajo zagotavljati nosilnost 600 kN in imeti ključavnice za zaklep. Postavka zajema ves pritrdilni material.</t>
  </si>
  <si>
    <t>Dobava in vgraditev cevk za odvajanje pronicujoče vode DN50 mm, iz nerjavne izvedbe A4</t>
  </si>
  <si>
    <t>Dobava in vgraditev PVC cevke DN50 mm za odzračevanje čelnega kolektorja.</t>
  </si>
  <si>
    <t>POVRŠINSKO ODVODNJAVANJE SKUPAJ</t>
  </si>
  <si>
    <t>JAŠKI</t>
  </si>
  <si>
    <t>4.3.1.</t>
  </si>
  <si>
    <t>4.2.2.</t>
  </si>
  <si>
    <t>4.2.3.</t>
  </si>
  <si>
    <t>4.2.4.</t>
  </si>
  <si>
    <t>Dobava in vgraditev koalescenčnega lovilca mineralnih olj z razbremenilnikom, obešenega pod konstrukcijo. Lovilec nazivne kapacitete 30 l/s, vključno z vgrajenim jaškom za jemanje vzorcev in nosilno škatlo iz nerjavne pločevine d=6 mm</t>
  </si>
  <si>
    <t>Dobava in vgraditev pokrova iz duktilne litine nosilnosti 900 kN, dimenzije 60/60 cm.</t>
  </si>
  <si>
    <t>Dobava in vgraditev pokrova iz duktilne litine nosilnosti 900 kN, dimenzije 90/90 cm.</t>
  </si>
  <si>
    <t>Dobava in vgraditev pokrova iz duktilne litine nosilnosti 400 kN, dimenzije 60/60 cm. Pokrovi na čelnih kinetah.</t>
  </si>
  <si>
    <t>4.3.2.</t>
  </si>
  <si>
    <t>4.3.3.</t>
  </si>
  <si>
    <t>4.3.4.</t>
  </si>
  <si>
    <t>4.3.5.</t>
  </si>
  <si>
    <t>JAŠKI SKUPAJ</t>
  </si>
  <si>
    <t>ODVODNJAVANJE SKUPAJ</t>
  </si>
  <si>
    <t>GRADBENA IN OBRTNIŠKA DELA</t>
  </si>
  <si>
    <t>5.1.1.</t>
  </si>
  <si>
    <t>5.1.2.</t>
  </si>
  <si>
    <t>5.1.3.</t>
  </si>
  <si>
    <t>5.1.4.</t>
  </si>
  <si>
    <t>5.1.5.</t>
  </si>
  <si>
    <t xml:space="preserve">Izdelava bočnega opaža podstavka svetlobnega stolpa na tlačni plošči višine do 2.00m, s krožnim zaključkom radija 75cm. </t>
  </si>
  <si>
    <t>Izdelava bočnega dvostranskega opaža za podstavek APS in robnike jaškov na tlačni plošči v višini 25cm.</t>
  </si>
  <si>
    <t>Izdelava bočnega podprtega opaža za drenažni kanal v žloti, višina opaža 10 cm, dolžina 98,5 m, 2x.</t>
  </si>
  <si>
    <t>Izdelava podprtega opaža plošče - zgornjega dela čelne kinete. Postavka zajema oder za izdelavo opaža. Višina odra 140-150 cm, širina 130 cm.</t>
  </si>
  <si>
    <t>Izdelava bočnega opaža za tlačno ploščo na delu kontinuiranega stika</t>
  </si>
  <si>
    <t>Izdelava bočnega podprtega opaža za bočne stranice plošč - izdelava notranjega roba tlačne plošče</t>
  </si>
  <si>
    <t>Izdelava obešenega opaža za izvedbo robov tlačne plošče ob robu platforme. Postavka zajema izvedbo opaža na čelnih straneh in na bočnih straneh, ter izvedbo obešal. Zajete tudi čelne stranice prečnih gred</t>
  </si>
  <si>
    <t>Izvedba jeklenega opaža za montažne vzdolžne U kinete. Postavka zajema izdelavo opaža in večkratno uporabo opaža, ter vso potrebno manipulacijo z opaži.</t>
  </si>
  <si>
    <t>Izdelava jeklenega opaža montažnih prečnih gred. Postavka zajema izdelavo opaža in večkratno uporabo opaža, ter vso potrebno manipulacijo z opaži.</t>
  </si>
  <si>
    <t>Izvedba jeklenega opaža za montažne vzdolžne T nosilce. Postavka zajema izdelavo opaža in večkratno uporabo opaža, ter vso potrebno manipulacijo z opaži.</t>
  </si>
  <si>
    <t>Izvedba vodotesnega opaža za izvedbo povezovalnih gred na poševnih kozah pilotov. Postavka zajema ves potreben pritrdilni material, tesnenje in črpanje vode, ter pranje s svežo vodo.</t>
  </si>
  <si>
    <t>Izdelava slepega opaža za izvedbo betoniranja sovprežnega dela pilota.</t>
  </si>
  <si>
    <t>Izvedba opaža za izdelavo montažnih kap pilotov.</t>
  </si>
  <si>
    <t>Izdelava obešenega odra za opaž čelne kinete, širina odra 3 m, dolžina odra 36,50 m</t>
  </si>
  <si>
    <t>Izvedba odra na vrhu koz za izdelavo opaža povezovalne grede. Postavka zajema dobavo, montažo, demontažo in vzdrževanje odra. Dolžina posameznega odra 5 m, širina odra 3 m.</t>
  </si>
  <si>
    <t>5.1.6.</t>
  </si>
  <si>
    <t>5.1.7.</t>
  </si>
  <si>
    <t>5.1.8.</t>
  </si>
  <si>
    <t>5.1.9.</t>
  </si>
  <si>
    <t>5.1.10.</t>
  </si>
  <si>
    <t>5.1.11.</t>
  </si>
  <si>
    <t>5.1.12.</t>
  </si>
  <si>
    <t>5.1.13.</t>
  </si>
  <si>
    <t>5.1.14.</t>
  </si>
  <si>
    <t>5.1.15.</t>
  </si>
  <si>
    <t>5.2.</t>
  </si>
  <si>
    <t>DELA Z JEKLOM ZA OJAČITEV</t>
  </si>
  <si>
    <t>5.2.1.</t>
  </si>
  <si>
    <t>5.2.2.</t>
  </si>
  <si>
    <t>5.2.3.</t>
  </si>
  <si>
    <t>5.2.4.</t>
  </si>
  <si>
    <t>5.2.5.</t>
  </si>
  <si>
    <t>Dobava in postavitev rebraste žice iz visokovrednega naravno trdnega jekla B500 B, premera do fi 12 mm, za srednje zahtevno ojačitev. Armatura montažnih delov je zajeta v ceni dobave dela!</t>
  </si>
  <si>
    <t>Dobava in postavitev rebraste žice iz visokovrednega naravno trdnega jekla B500 B, premera fi 14 mm ali večji, za srednje zahtevno ojačitev</t>
  </si>
  <si>
    <t>Dobava, postavitev in prednapenjanje vrvi iz gladkih jeklenih žic krožnega prereza, vrvi vite iz 7 žic natezne trdnosti Y1860.
Postavka zajema tudi dobavo kabelskih glav in spojk. Kabli so v zaščitnih  PVC ceveh, ter injektiranji po končanem napenjanju. Postavka zajema kable, cevi, napenjanje in injeciranje kablov. Kabli 9×0,62''.</t>
  </si>
  <si>
    <t>Dobava in postavitev napenjalnih glav (252kom), sidrnih glav (234kom), spojk (18kom) za kable iz postavke 3 - dela z jeklom za ojačitev.</t>
  </si>
  <si>
    <t>Vroče krivljenje armaturnih palic za možnost dostopa naprave za napenjanje kablov na priklopih taktov napenjanja. Po napenjanju palice vroče kriviti na prvotno pozicijo. Št. palic po dva v snopu - 12x2 fi 32.</t>
  </si>
  <si>
    <t>DELA Z JEKLOM ZA OJAČITEV SKUPAJ</t>
  </si>
  <si>
    <t>5.3.</t>
  </si>
  <si>
    <t>DELA S CEMENTNIM BETONOM</t>
  </si>
  <si>
    <t>5.3.1.</t>
  </si>
  <si>
    <t>5.3.2.</t>
  </si>
  <si>
    <t>5.3.3.</t>
  </si>
  <si>
    <t>5.3.4.</t>
  </si>
  <si>
    <t>5.3.5.</t>
  </si>
  <si>
    <t>5.3.6.</t>
  </si>
  <si>
    <t>5.3.7.</t>
  </si>
  <si>
    <t>5.3.8.</t>
  </si>
  <si>
    <t>5.3.9.</t>
  </si>
  <si>
    <t>5.3.10.</t>
  </si>
  <si>
    <t>5.3.11.</t>
  </si>
  <si>
    <t>5.3.12.</t>
  </si>
  <si>
    <t>5.3.13.</t>
  </si>
  <si>
    <t>5.3.14.</t>
  </si>
  <si>
    <t>5.3.15.</t>
  </si>
  <si>
    <t>Izdelava, dobava in postavitev montažnega betonskega elementa - kape vertikalnih pilotov. Zunanji premer kape fi130 cm, vutasto razširjen na na vrhu, dolžine 2.65 m. Beton C30/37 XC4XF4XS3 PV-III D16 S4. Postavka zajema tudi naknadno injeciranje stika z jeklenim pilotom z cementnim mlekom, ter ves potreben injecirni material (cevke,...)</t>
  </si>
  <si>
    <t>Dobava in vgraditev ojačanega cementnega betona C30/37 XC4 XF4 XS3 PV-III D32 v sovprežne dele jeklenih vertikalnih pilotov</t>
  </si>
  <si>
    <t>Dobava in vgraditev ojačanega cementnega betona C30/37 XC4 XF4 XS3 PV-III D16 v povezovalne grede kap pilotov koz, obbetoniranja pilotov koz in sovprežne dele pilotov koz</t>
  </si>
  <si>
    <t>Dobava in vgraditev montažnega naknadno napetega T nosilca iz ojačanega cementnega betona kvalitete C35/45 XC4 XF4 XS3 PV-III D32 3,50 m3. Postavka zajema transport na mesto vgradnje in vgradnjo na montažne grede. Opaž, armatura in kabli so v ločenih postavkah. 
T nosilci L=7,0 m
Širina stojine 40-60 cm, H=90 cm, B=1.98 m
Vmesni nosilci, teže 8,75 ton, 216 kom. Montažni elementi z oznako VG.</t>
  </si>
  <si>
    <t>Dobava in vgraditev montažne vmesne grede iz ojačanega cementnega betona kvalitete C35/45 XC4 XF4 XS3 PV-III D32, 4,30m3 betona/kom, dimenzij 200/35 cm, z nastavkom za kasnejšo dobetoniranje na 200/175 cm, dolžina grede 5,0 m. Skupaj 36 kom. Teža grede za fazo montaže 10,95 ton. Montažni elementi z oznako PG.</t>
  </si>
  <si>
    <t>Dobava in vgraditev montažne kontinuirne prečne grede iz ojačanega cementnega betona kvalitete C35/45 XC4 XF4 XS3 PV-III D32, 6,70m3 betona/kom, dimenzij 200/35 cm, z nastavkom za kasnejšo dobetoniranje na 200/175 cm, dolžina grede 8,975 m, z luknji za povezavo s pilotom. Skupaj 24 kom. Teža grede za fazo montaže 17 ton. Montažni elementi z oznako PG.</t>
  </si>
  <si>
    <t>Dobava in vgraditev montažne prečne grede z nastavkom za kineto iz ojačanega cementnega betona kvalitete C35/45 XC4 XF4 XS3 PV-III D32, 6,25m3 betona/kom, dimenzij 200/35 cm, z nastavkom za kasnejšo dobetoniranje na 200/175 cm, dolžina grede 5,00 m. Skupaj 3 kom. Teža grede za fazo montaže 16 ton. Montažni elementi z oznako PG.</t>
  </si>
  <si>
    <t>Dobava in vgraditev montažne kontinuirne prečne grede z nastavkom za kineto iz ojačanega cementnega betona kvalitete C35/45 XC4 XF4 XS3 PV-III D32, 10,0m3 betona/kom, dimenzij 200/35 cm, z nastavkom za kasnejšo dobetoniranje na 200/175 cm, dolžina grede 8,50 m. Skupaj 2 kom. Teža grede za fazo montaže 28 ton. Montažni elementi z oznako PG.</t>
  </si>
  <si>
    <t>Dobava in vgraditev montažne U kinete iz ojačanega cementnega betona kvalitete C35/45 XC4 XF4 XS3 PV-III D32, dolžina kinete 6.20 m, z nastavkom za kasnejšo dobetoniranje prečnih gred. 12 kom 75/20 cm višine 75cm, 5kom 135/20 cm višine 75 cm, 2kom 135/20 cm višine 130cm z poglobljenim dnom. Skupaj 19 kom. Montažni elementi z oznako MK.</t>
  </si>
  <si>
    <t>Dobava in vgraditev ojačanega cementnega betona C35/45 XC4 XF4 XS3 PV-III D32 v dobetonirane dele prečnih gred. Postavka zajema beton do višine tlačne plošče.</t>
  </si>
  <si>
    <t>Dobava in vgraditev ojačanega cementnega betona C35/45 XC4 XF4 XS3 PV-III D32 v dobetonirano čelno kineto.</t>
  </si>
  <si>
    <t>Dobava in vgraditev ojačanega cementnega betona C35/45 XC4 XF4 XD3 XS3 PV-III D32 S4 v tlačno ploščo preklade in monolitni del prečnih gred</t>
  </si>
  <si>
    <t>Dobava in vgraditev ojačanega cementnega betona C35/45 XC4 XF4 XD3 XS3 PV-III D32 S4 v robnike, podstavke svetlobnega stolpa in APS.</t>
  </si>
  <si>
    <t>Dobava in vgraditev drenažnega enozrnatega betona frakcije D16 mm, vezanega z cementom, kvalitete C15/20XC0 za izdelavo drenažnega kanala v žloti. Širina kanala 15 cm, debelina 5 cm.</t>
  </si>
  <si>
    <t>Dobava in vgraditev ojačanega cementnega betona C30/37 XC4XF4XS1XM3 PV-III D32 S4 v voziščno ploščo. Postavka vključuje metličenje zgornje površine plošče v smeri padca.</t>
  </si>
  <si>
    <t>DELA S CEMENTNIM BETONOM SKUPAJ</t>
  </si>
  <si>
    <t>5.4.</t>
  </si>
  <si>
    <t>KLJUČAVNIČARSKA DELA IN DELA V JEKLU</t>
  </si>
  <si>
    <t>ZAŠČITNA DELA</t>
  </si>
  <si>
    <t>5.5.</t>
  </si>
  <si>
    <t>5.4.2.</t>
  </si>
  <si>
    <t>5.4.1.</t>
  </si>
  <si>
    <t>Dobava in vgraditev sidrišča za svetlobni stolp. Postavka zajema ves spojni in pritrdilni material.</t>
  </si>
  <si>
    <t>Dobava in vgraditev mornarskih lestev iz nerjavnega jekla A4, teža posamezne lestve cca.50 kg, lestve na 40 m</t>
  </si>
  <si>
    <t>KLJUČAVNIČARSKA DELA IN DELA V JEKLU SKUPAJ</t>
  </si>
  <si>
    <t>5.5.1.</t>
  </si>
  <si>
    <t>5.5.2.</t>
  </si>
  <si>
    <t>5.5.3.</t>
  </si>
  <si>
    <t>5.5.4.</t>
  </si>
  <si>
    <t>5.5.5.</t>
  </si>
  <si>
    <t>Katodna zaščita jeklenih delov konstrukcije zmrežo katodne zaščite iz gladke armature fi25 mm. Postavka vključuje varjenje in izdelavo priključnih mest za meritev elektropotenciala.</t>
  </si>
  <si>
    <t>Izdelava hidroizolacije z bitumenskimi trakovi, debelimi 4,5 ali 5 mm, na dvojni epoksidni premaz in posip z kremenčevim peskom.</t>
  </si>
  <si>
    <t>Izdelava ločilnega sloja iz trdih penastih plošč debeline 3 cm. Tlačna trdnost plošč min.0,5MPa pri 10% deformaciji. Površina plošč gladka. Polaganje direkt na hidroizolacijo.</t>
  </si>
  <si>
    <t>Izdelava ločilnega sloja iz PVC folije, položene na sloj XPS plošč. Debelina folije 0.2 mm.</t>
  </si>
  <si>
    <t>Izdelava zavihka hidroizolacije na robnike z bitumenskimi trakovi zazvite širine 50cm, debelimi 4,5 ali 5 mm, na dvojni epoksidni premaz in posip z kremenčevim peskom. Vključno z zatesnitvijo stika betona s trajnoelastičnim kitom. Dilžine cca. 350m'.</t>
  </si>
  <si>
    <t>ZAŠČITNA DELA SKUPAJ</t>
  </si>
  <si>
    <t>OPREMA CEST</t>
  </si>
  <si>
    <t>GRADBENA IN OBRTNIŠKA DELA SKUPAJ</t>
  </si>
  <si>
    <t>OZNAČBE NA VOZIŠČIH</t>
  </si>
  <si>
    <t>Izdelava tankomlojnih talnih označb na dilataciji. Glej načrt prometne ureditve</t>
  </si>
  <si>
    <t>6.1.1.</t>
  </si>
  <si>
    <t>OZNAČBE NA VOZIŠČIH SKUPAJ</t>
  </si>
  <si>
    <t>OPREMA ZA ZAVAROVANJE PROMETA</t>
  </si>
  <si>
    <t>6.2.1.</t>
  </si>
  <si>
    <t>Dobava in vgraditev jeklene varnostne ograje  tipa H2 W5, vključno z povišanim ročajem za pešce, višine 120 cm. Ograja se premontira iz konca obstoječe dilatacije na konec nove dilatacije DE2. Ves pritrdilni material se zamenja za nerjavni. Morebitne poškodovane dele ograje se zaščiti z vročim cinkanjem.</t>
  </si>
  <si>
    <t>OPREMA ZA ZAVAROVANJE PROMETA SKUPAJ</t>
  </si>
  <si>
    <t>OPREMA CEST SKUPAJ</t>
  </si>
  <si>
    <t>TUJE STORITVE</t>
  </si>
  <si>
    <t>ELEKTROENERGETSKI VODI</t>
  </si>
  <si>
    <t>7.1.1.</t>
  </si>
  <si>
    <t>Izdelava PVC cevi DN110 mm v tlačno ploščo za vodenje EE kablov.</t>
  </si>
  <si>
    <t>Izdelava gibljivih PVC cevi DN63 mm, DN110 mm, DN125 mm v tlačno ploščo za vodenje EE kablov iz kinete za napajanja transtejnerja.</t>
  </si>
  <si>
    <t>Izdelava NN in SN voda glej načrt elektro inštalacij</t>
  </si>
  <si>
    <t>7.1.2.</t>
  </si>
  <si>
    <t>7.1.3.</t>
  </si>
  <si>
    <t>ELEKTROENERGETSKI VODI SKUPAJ</t>
  </si>
  <si>
    <t>TELEKOMUNIKACIJSKE NAPRAVE</t>
  </si>
  <si>
    <t>Izdelava Tk vodov ipd. glej načrt TK vodov</t>
  </si>
  <si>
    <t>7.2.1.</t>
  </si>
  <si>
    <t>VODOVOD</t>
  </si>
  <si>
    <t>7.3.1.</t>
  </si>
  <si>
    <t>Izdelava vodovodnega priključka glej načrt vodovoda</t>
  </si>
  <si>
    <t>TUJE STORITVE SKUPAJ</t>
  </si>
  <si>
    <t>8.2.</t>
  </si>
  <si>
    <t>8.3.</t>
  </si>
  <si>
    <t>8.4.</t>
  </si>
  <si>
    <t>8.5.</t>
  </si>
  <si>
    <t>8.6.</t>
  </si>
  <si>
    <t>8.7.</t>
  </si>
  <si>
    <t>8.8.</t>
  </si>
  <si>
    <t>8.9.</t>
  </si>
  <si>
    <t>8.10.</t>
  </si>
  <si>
    <t>8.11.</t>
  </si>
  <si>
    <t>8.12.</t>
  </si>
  <si>
    <t>8.13.</t>
  </si>
  <si>
    <t>8.14.</t>
  </si>
  <si>
    <t>8.15.</t>
  </si>
  <si>
    <t>8.16.</t>
  </si>
  <si>
    <t>9.1.</t>
  </si>
  <si>
    <t>9.2.</t>
  </si>
  <si>
    <t>9.3.</t>
  </si>
  <si>
    <t>9.4.</t>
  </si>
  <si>
    <t>9.5.</t>
  </si>
  <si>
    <t>9.6.</t>
  </si>
  <si>
    <t>9.7.</t>
  </si>
  <si>
    <t>9.8.</t>
  </si>
  <si>
    <t>9.9.</t>
  </si>
  <si>
    <t>9.10.</t>
  </si>
  <si>
    <t>9.11.</t>
  </si>
  <si>
    <t>9.12.</t>
  </si>
  <si>
    <t>9.13.</t>
  </si>
  <si>
    <t>9.14.</t>
  </si>
  <si>
    <t>9.15.</t>
  </si>
  <si>
    <t>9.16.</t>
  </si>
  <si>
    <t>9.17.</t>
  </si>
  <si>
    <t>8.17.</t>
  </si>
  <si>
    <t>8.18.</t>
  </si>
  <si>
    <t>8.19.</t>
  </si>
  <si>
    <t>Dobava in montaža naprave za katodno zaščito, priključitev, nastavitev naprave in umerjanje. Parametri naprave: Stikalni usmernik z modularno močnostno tehniko 1500W – 4500W, CE certifikat, izkoristek min. 86,5%, univerzalno napajanje in maksimalno valovitostjo 150mVp-p. Prikazovalnik parametrov U,I,Eon,Eoff ,T; galvansko ločeni vhodi in izhodi z priklopi za telemetrijo in krmiljenje hlajenja. Krmiljenje z omejitvijo toka, napetosti in regulacijo izhodne moči glede na polariziran potencial.(optimizirana energetska poraba). Naprava mora biti izdelana za zagotovitev delovanja po SIST EN12473:2000, 13174:2003</t>
  </si>
  <si>
    <t>Izvedba elektro napajanja za napravo katodne zaščite v stolpu razsvetljave SSKT 18</t>
  </si>
  <si>
    <t xml:space="preserve">Linijska 5x cevna dimenzionalno stabilna anoda MMO M124 (Mix metal oksid) na dolžini kabla PVDF/HMWPE 25mm² z dvojnim priključkom. Vstopni priključek dolžine 5m, medsebojna razdalja anod 8m na 50m povratnem priključku.  Tokovna kapaciteta 16 A/anodo v morski vodi, življenska doba 20 let s certifikatom proizvajalca. vključno s predvleko in zaščito za montažo  </t>
  </si>
  <si>
    <t xml:space="preserve">Linijska 4x cevna dimenzionalno stabilna anoda MMO M124 (Mix metal oksid) na dolžini kabla PVDF/HMWPE 25mm² z dvojnim priključkom. Vstopni priključek dolžine 5m, medsebojna razdalja anod 8m na 42m povratnem priključku.  Tokovna kapaciteta 16 A/anodo v morski vodi, življenska doba 20 let s certifikatom proizvajalca. vključno s predvleko in zaščito za montažo  </t>
  </si>
  <si>
    <t>Anodni priključek s spajanjem anodnih vodnikov  2x PVDF/HMWPE (25 mm²) na povezovalni vodnik NYY (120 mm²). Zaščiteno s hidrofobnim premazom in izolacijo električne prebojne trdnosti 1000V primerno za okolje do 50.000 ppm kloridov. Izvedeno pod priobalno konstrukcijo iz plavajočega odra izvajalca katodne zaščite.</t>
  </si>
  <si>
    <t>9.18.</t>
  </si>
  <si>
    <t>9.19.</t>
  </si>
  <si>
    <t>Vodnik HMWPE 1x25mm²  (montaža v zaščitni cevi na površini priobalne konstrukcije v fazi polagnja prefabrikatov)</t>
  </si>
  <si>
    <t>Dobava,montaža MiniTrans periferne enote za daljinski nadzor delovanja naprav katodne zaščite, komplet (periferna enota, baterija, DCF antena) z napajalnikom in MiniControl enoto; vgrajeno v omarici telemetrije v SSKT 17</t>
  </si>
  <si>
    <t>Izvedba elektro napajanja za napravo katodne zaščite v stolpu razsvetljave SSKT 17 in SSKT 19</t>
  </si>
  <si>
    <t>Dobava,montaža MiniTrans periferne enote za daljinski nadzor delovanja naprav katodne zaščite, komplet (periferna enota, baterija, DCF antena) z napajalnikom in MiniControl enoto; vgrajeno v omarici telemetrije v SSKT 19</t>
  </si>
  <si>
    <t>Dobava in vgradnja ref. elektrode Zn-ZnSO4 vključno z montažnim priborom za montažo v globinsko ležišče, priključitev elektrode na merilni kabel z izdelavo kabelske spojke in polaganjem zaščitne cevi Fi 50 v območju obale. Izdelava vrtine premera 140 mm do  globine 5m, vgradnja perforirane cevi premera 100 mm za montažo referenčne elektrode. Izdelava dostopnega mesta s povoznim pokrovom. (Re 19, Re 25)</t>
  </si>
  <si>
    <t xml:space="preserve">Liniska 5x cevna dimenzionalno stabilna anoda MMO M103 (Mix metal oksid) na dolžini kabla PVDF/HMWPE 25mm² z dvojnim priključkom. Vstopni priključek dolžine 5m, medsebojna razdalja anod 8m na 42m povratnem priključku.  Tokovna kapaciteta 11 A/anodo v morski vodi, življenska doba 20 let s certifikatom proizvajalca. vključno s predvleko in zaščito za montažo  </t>
  </si>
  <si>
    <r>
      <t>Diagonalno anodno ležišče za montažo linijske anode izvedeno pod pri oblno konstrukcijo iz plavajočega odra izvajalca katodne zaščite. Na barvanih nosilcih INOX 316 L, debelina nanosa epoxy zinc zaščite minimalno 250</t>
    </r>
    <r>
      <rPr>
        <sz val="10"/>
        <rFont val="Calibri"/>
        <family val="2"/>
        <charset val="238"/>
      </rPr>
      <t>µm</t>
    </r>
    <r>
      <rPr>
        <sz val="10"/>
        <rFont val="Arial"/>
        <family val="2"/>
        <charset val="238"/>
      </rPr>
      <t>. Aktivna zaščita s cink protektorji na potopljenem delu nosilcev. Vodilo iz 30% perforerane, debelostenske, zaščitne cevi fi 250 dolžina 38m. Delno položeno v izkop na obali.</t>
    </r>
  </si>
  <si>
    <t>Dobava,montaža MiniControl periferne enote za daljinski nadzor delovanja naprav katodne zaščite; vgrajeno v omari naprave katodne zaščite.</t>
  </si>
  <si>
    <t>8.20.</t>
  </si>
  <si>
    <t>8.21.</t>
  </si>
  <si>
    <t>8.22.</t>
  </si>
  <si>
    <t>Izvedba elektro napajanja za napravo katodne zaščite v stolpu razsvetljave SSKT 17, SSKT 19</t>
  </si>
  <si>
    <r>
      <t>Dobava in vgradnja ref. elektrode Zn-ZnSO</t>
    </r>
    <r>
      <rPr>
        <sz val="8"/>
        <rFont val="Arial"/>
        <family val="2"/>
        <charset val="238"/>
      </rPr>
      <t>4</t>
    </r>
    <r>
      <rPr>
        <sz val="10"/>
        <rFont val="Arial"/>
        <family val="2"/>
        <charset val="238"/>
      </rPr>
      <t xml:space="preserve"> vključno z montažnim priborom za montažo v globinsko ležišče, priključitev elektrode na merilni kabel z izdelavo kabelske spojke in polaganjem zaščitne cevi Fi 50 v območju obale. Izdelava vrtine premera 140 mm do  globine 5m, vgradnja perforirane cevi premera 100 mm za montažo referenčne elektrode. Izdelava dostopnega mesta s povoznim pokrovom. (Re 30, Re 34)</t>
    </r>
  </si>
  <si>
    <t xml:space="preserve">Linijska 5x cevna dimenzionalno stabilna anoda MMO M103 (Mix metal oksid) na dolžini kabla PVDF/HMWPE 25mm² z dvojnim priključkom. Vstopni priključek dolžine 5m, medsebojna razdalja anod 8m na 42m povratnem priključku.  Tokovna kapaciteta 11 A/anodo v morski vodi, življenska doba 20 let s certifikatom proizvajalca. vključno s predvleko in zaščito za montažo  </t>
  </si>
  <si>
    <t xml:space="preserve">Linijska 6x cevna dimenzionalno stabilna anoda MMO M103 (Mix metal oksid) na dolžini kabla PVDF/HMWPE 25mm² z dvojnim priključkom. Vstopni priključek dolžine 5m, medsebojna razdalja anod 8m na 55m povratnem priključku.  Tokovna kapaciteta 11 A/anodo v morski vodi, življenska doba 20 let s certifikatom proizvajalca. vključno s predvleko in zaščito za montažo  </t>
  </si>
  <si>
    <r>
      <t>Diagonalno anodno ležišče za montažo linijske anode izvedeno pod pri oblno konstrukcijo iz plavajočega odra izvajalca katodne zaščite. Na barvanih nosilcih INOX 316 L, debelina nanosa epoxy zinc zaščite minimalno 250</t>
    </r>
    <r>
      <rPr>
        <sz val="10"/>
        <rFont val="Calibri"/>
        <family val="2"/>
        <charset val="238"/>
      </rPr>
      <t>µm</t>
    </r>
    <r>
      <rPr>
        <sz val="10"/>
        <rFont val="Arial"/>
        <family val="2"/>
        <charset val="238"/>
      </rPr>
      <t>. Aktivna zaščita s cink protektorji na potopljenem delu nosilcev. Vodilo iz 30% perforerane , debelostenske, zaščitne  cevi fi 250 dolžina 38m. Delno položeno v izkop na obali.</t>
    </r>
  </si>
  <si>
    <r>
      <t>Diagonalno anodno ležišče za montažo linijske anode izvedeno pod pri oblno konstrukcijo iz plavajočega odra izvajalca katodne zaščite. Na barvanih nosilcih INOX 316 L, debelina nanosa epoxy zinc zaščite minimalno 250</t>
    </r>
    <r>
      <rPr>
        <sz val="10"/>
        <rFont val="Calibri"/>
        <family val="2"/>
        <charset val="238"/>
      </rPr>
      <t>µm</t>
    </r>
    <r>
      <rPr>
        <sz val="10"/>
        <rFont val="Arial"/>
        <family val="2"/>
        <charset val="238"/>
      </rPr>
      <t>. Aktivna zaščita s cink protektorji na potopljenem delu nosilcev. Vodilo iz 30% perforerane, debelostenske, zaščitne cevi fi 250 dolžina 46m. Delno položeno v izkop na obali.</t>
    </r>
  </si>
  <si>
    <t>Dobava,montaža MiniTrans periferne enote za daljinski nadzor delovanja naprav katodne zaščite, komplet (periferna enota, baterija, DCF antena) z napajalnikom; vgrajeno v omarici telemetrije v SSKT 19</t>
  </si>
  <si>
    <t>IZKOPI</t>
  </si>
  <si>
    <t>Porušitev kamnite obloge erozijske zaščite. Postavka vključuje odstranitev skal 0,3-0,5m3 in odvoz na začasno deponijo na gradbišču. Skale se ponovno uporabijo. Debelina obloge 0,5-1,0 m</t>
  </si>
  <si>
    <t>Poglabljanje morskega dna na območju pilotov os 3.16 - 3.20 na koto -2,00 m. Postavka vključuje izkop z ustrezno tehnologijo, ki jo predlaga izvajalec, ter odlaganje materiala na istem ali drugem gradbišču investitorja (kot. npr. odlaganje v prazen prostor pilotov, geotube, ... )</t>
  </si>
  <si>
    <t>IZKOPI SKUPAJ</t>
  </si>
  <si>
    <t>BREŽINE</t>
  </si>
  <si>
    <t>2.2.1.</t>
  </si>
  <si>
    <t>Izdelava erozijske zaščite iz skal 0,3-0,5 m3 v naklonu vidne stranice 1:1,5 in zaledne stranice 1:1, min.debelina na vrhu 0,50 m. Material mora biti atmosfersko odporen - uporaba materiala iz postavke 2.1.2.</t>
  </si>
  <si>
    <t>BREŽINE SKUPAJ</t>
  </si>
  <si>
    <t>2.3.1.</t>
  </si>
  <si>
    <t>2.3.2.</t>
  </si>
  <si>
    <t>2.3.3.</t>
  </si>
  <si>
    <t>2.3.4.</t>
  </si>
  <si>
    <t>2.3.5.</t>
  </si>
  <si>
    <t>2.3.6.</t>
  </si>
  <si>
    <t>2.3.7.</t>
  </si>
  <si>
    <t>2.3.8.</t>
  </si>
  <si>
    <t>KOLI IN VODNJAKI SKUPAJ</t>
  </si>
  <si>
    <t>Dobava in vgraditev cevk za odvajanje pronicujoče vode DN70 mm, iz nerjavne izvedbe A4</t>
  </si>
  <si>
    <t>Izvedba vodotesnega opaža za izvedbo povezovalnih gred na poševnih kozah. Postavka zajema ves potreben pritrdilni material, izvedbo tesnenja odra in črpanje vode, ter pranje s sladko vodo.</t>
  </si>
  <si>
    <t>Dobava, postavitev in prednapenjanje vrvi iz gladkih jeklenih žic krožnega prereza, vrvi vite iz 7 žic natezne trdnosti Y1860.
Postavka zajema tudi dobavo kabelskih glav in spojk. Kabli so v zaščitnih  PVC ceveh, ter injektiranji po končanem napenjanju. Postavka zajema kable, cevi,  napenjanje in injeciranje kablov. Kabli 9×0,62''.</t>
  </si>
  <si>
    <t>Dobava in postavitev napenjalnih glav (567kom), sidrnih glav (540kom), spojk (27kom) za kable iz postavke 3 - dela z jeklom za ojačitev.</t>
  </si>
  <si>
    <t>Dobava in vgraditev montažnega naknadno napetega T nosilca iz ojačanega cementnega betona kvalitete C35/45 XC4 XF4 XS3 PV-III D32 3,50 m3. Postavka zajema transport na mesto vgradnje in vgradnjo na montažne grede. Opaž, armatura in kabli so v ločenih postavkah. 
T nosilci L=7,0 m
Širina stojine 40-60 cm, H=90 cm, B=1.98 m
Vmesni nosilci, teže 8,75 ton, 513 kom. Montažni elementi z oznako VG.</t>
  </si>
  <si>
    <t>Dobava in vgraditev montažne vmesne grede iz ojačanega cementnega betona kvalitete C35/45 XC4 XF4 XS3 PV-III D32, 4,30m3 betona/kom, dimenzij 200/35 cm, z nastavkom za kasnejšo dobetoniranje na 200/175 cm, dolžina grede 5,0 m. Skupaj 114 kom. Teža grede za fazo montaže 10,95 ton. Montažni elementi z oznako PG.</t>
  </si>
  <si>
    <t>Dobava in vgraditev montažne kontinuirne prečne grede iz ojačanega cementnega betona kvalitete C35/45 XC4 XF4 XS3 PV-III D32, 6,70m3 betona/kom, dimenzij 200/35 cm, z nastavkom za kasnejšo dobetoniranje na 200/175 cm, dolžina grede 8,975 m, z luknji za povezavo s pilotom. Skupaj 38 kom. Teža grede za fazo montaže 17 ton. Montažni elementi z oznako PG.</t>
  </si>
  <si>
    <t>Dobava in vgraditev montažne prečne grede z nastavkom za kineto iz ojačanega cementnega betona kvalitete C35/45 XC4 XF4 XS3 PV-III D32, 6,25m3 betona/kom, dimenzij 200/35 cm, z nastavkom za kasnejšo dobetoniranje na 200/175 cm, dolžina grede 5,00 m. Skupaj 6 kom. Teža grede za fazo montaže 16 ton. Montažni elementi z oznako PG.</t>
  </si>
  <si>
    <t>Dobava in vgraditev montažne U kinete iz ojačanega cementnega betona kvalitete C35/45 XC4 XF4 XS3 PV-III D32, dolžina kinete 6.20 m, z nastavkom za kasnejšo dobetoniranje prečnih gred. 19 kom 135/20 cm višine 75cm. Montažni elementi z oznako MK.</t>
  </si>
  <si>
    <t>Dobava in vgraditev ojačanega cementnega betona C35/45 XC4 XF4 XD3 XS3 PV-III D32 S4 v robnike in podstavek APS.</t>
  </si>
  <si>
    <t xml:space="preserve">m3 </t>
  </si>
  <si>
    <t>5.5.6.</t>
  </si>
  <si>
    <t>Izdelava polimerne vodotesne dilatacije pomične kapacitete+/-30 mm. Postavka zajema dobavo in izvedbo dilatacije.</t>
  </si>
  <si>
    <t>Izdelava zavihka hidroizolacije na robnike z bitumenskimi trakovi zazvite širine 50cm, debelimi 4,5 ali 5 mm, na dvojni epoksidni premaz in posip z kremenčevim peskom. Vključno z zatesnitvijo stika betona s trajnoelastičnim kitom. Dilžine cca. 500m'.</t>
  </si>
  <si>
    <t>Dobava in vgraditev jeklene varnostne ograje  tipa H2 W5, vključno z povišanim ročajem za pešce, višine 120 cm</t>
  </si>
  <si>
    <t>Izdelava tankoslojnih talnih označb na dilataciji. Glej načrt prometne ureditve</t>
  </si>
  <si>
    <t>Izdelava PVC cevi DN110 mm v tlačno ploščo za vodenje EE kablov napajanja transtejnerja</t>
  </si>
  <si>
    <t>Dobava in transport jeklenih spiralno varjenih cevnih pilotov, premera Ø1016/14 mm, dolžine 65,00 m, jeklo kvalitete S355 J2. Teža pilota 346kg/m'.</t>
  </si>
  <si>
    <t>Dobava in transport jeklenih spiralno varjenih cevnih pilotov, premera Ø1016/14 mm, dolžine 69,50 m, jeklo kvalitete S355 J2. Teža pilota 346kg/m'.</t>
  </si>
  <si>
    <t xml:space="preserve">Vgradnja zabitih navpičnih jeklenih spiralno varjenih cevnih pilotov, premera Ø1016/14 mm s plovnega objekta. Dolžina pilotov je 65,00 m, jeklo kvalitete S355 J2. Globina zabijanja je informativna in se določi na osnovi testov pilotov. Teža pilota 346kg/m'. </t>
  </si>
  <si>
    <t xml:space="preserve">Vgradnja zabitih poševnih jeklenih spiralno varjenih cevnih pilotov, premera Ø1016/14 mm s plovnega objekta. Dolžina pilotov je 69,50 m, jeklo kvalitete S355 J2. Globina zabijanja je informativna in se določi na osnovi testov pilotov. Teža pilota 346kg/m'. </t>
  </si>
  <si>
    <t>4.3.6.</t>
  </si>
  <si>
    <t>4.3.7.</t>
  </si>
  <si>
    <t>Izdelava obešenega odra za opaž čelne kinete, širina odra 3 m, dolžina odra 230 m</t>
  </si>
  <si>
    <t>Izdelava bočnega opaža podstavka svetlobnega stolpa na tlačni plošči višine do 2.00m, s krožnim zaključkom radija 75cm. 2 komada.</t>
  </si>
  <si>
    <t>Dobava in postavitev napenjalnih glav (648kom), sidrnih glav (561kom), spojk (29kom) za kable iz postavke 3 - dela z jeklom za ojačitev.</t>
  </si>
  <si>
    <t>Dobava in vgraditev montažne vmesne grede iz ojačanega cementnega betona kvalitete C35/45 XC4 XF4 XS3 PV-III D32, 4,30m3 betona/kom, dimenzij 200/35 cm, z nastavkom za kasnejšo dobetoniranje na 200/175 cm, dolžina grede 5,0 m. Skupaj 135 kom. Teža grede za fazo montaže 10,95 ton. Montažni elementi z oznako PG.</t>
  </si>
  <si>
    <t>Dobava in vgraditev montažne kontinuirne prečne grede iz ojačanega cementnega betona kvalitete C35/45 XC4 XF4 XS3 PV-III D32, 6,70m3 betona/kom, dimenzij 200/35 cm, z nastavkom za kasnejšo dobetoniranje na 200/175 cm, dolžina grede 8,975 m, z luknji za povezavo s pilotom. Skupaj 39kom. Teža grede za fazo montaže 17 ton. Montažni elementi z oznako PG.</t>
  </si>
  <si>
    <t>Dobava in vgraditev montažne prečne grede z nastavkom za kineto iz ojačanega cementnega betona kvalitete C35/45 XC4 XF4 XS3 PV-III D32, 6,25m3 betona/kom, dimenzij 200/35 cm, z nastavkom za kasnejšo dobetoniranje na 200/175 cm, dolžina grede 5,00 m. Skupaj 7 kom. Teža grede za fazo montaže 16 ton. Montažni elementi z oznako PG.</t>
  </si>
  <si>
    <t>Dobava in vgraditev montažne U kinete iz ojačanega cementnega betona kvalitete C35/45 XC4 XF4 XS3 PV-III D32, dolžina kinete 6.20 m, z nastavkom za kasnejšo dobetoniranje prečnih gred. 24kom 135/20 cm višine 75 cm, 4kom 135/20 cm višine 130cm z poglobljenim dnom. Skupaj 30 kom. Montažni elementi z oznako MK.</t>
  </si>
  <si>
    <t>Izdelava polimerne vodotesne dilatacije pomične kapacitete+/-30 mm. Postavka zajema dobavo in izvedbo dilatacije. Zajeta je dilatacija na stiku z prehodno konstrukcijo. Dilatacija proti DE3 je zajeta v popisu DE3.</t>
  </si>
  <si>
    <t>Izdelava zavihka hidroizolacije na robnike z bitumenskimi trakovi zazvite širine 50cm, debelimi 4,5 ali 5 mm, na dvojni epoksidni premaz in posip z kremenčevim peskom. Vključno z zatesnitvijo stika betona s trajnoelastičnim kitom. Dilžine cca. 750m'.</t>
  </si>
  <si>
    <r>
      <t>Cev za odvodnjevanje premera DN250; vključno z nerjavnimi (</t>
    </r>
    <r>
      <rPr>
        <sz val="11"/>
        <rFont val="Franklin Gothic Book"/>
        <family val="2"/>
        <charset val="238"/>
      </rPr>
      <t>za kategorijo korozijske odpornosti CX) obešalkami (52 kom) za montažo cevi pod konstrukcijo ter vsem pritrdilnim materialom (nerjavnim - za kategorijo korozijske odpornosti CX); v ceno je potrebno vključiti tudi elemente za povezavo s požiralniki, in sicer T spoji (8 kom) in koleno 90° (2 kom)</t>
    </r>
  </si>
  <si>
    <t>Dobava in montaža mornarskih lestev, iz nerjavnega jekla AISI 316L</t>
  </si>
  <si>
    <t>Premontaža gumijastih cilindričnih odbojnikov; vključno s pritrdilnim materialom (nerjavnim - zakategorijo korozijske odpornosti CX)</t>
  </si>
  <si>
    <t>Premontaža kombinirano varnostne, odbojne ograje, vključno s čiščenjem, 2x miniziranje in barvanjem ter novim pritrdilnim materialom nerjavnim - za kategorijo korozijske odpornosti CX</t>
  </si>
  <si>
    <t xml:space="preserve">Izvedba pritrditve baražnega pasu na spodnjo ploščo kolektorja na zahodu (v osi 13); vključno z vsem pritrdilnim materialom (nerjavnim za kategorijo korozijske odpornosti CX) </t>
  </si>
  <si>
    <t>PREHODNA KONSTRUKCIJA D3</t>
  </si>
  <si>
    <t>PREHODNA KONSTRUKCIJA D4</t>
  </si>
  <si>
    <t>NASIPI, ZASIPI, POSTELJICA</t>
  </si>
  <si>
    <t>Zasip z kamnitim materialom, uporabi se material iz postavke 2.1.1.</t>
  </si>
  <si>
    <t>Izkop za pasovne temelje in prehodne plošče v zrnati kamenini, planiranje dna strojno. Postavka vključuje odvoz viška materiala na uradno deponijo (evidenčni listi). Del materiala se porabi za zasip.</t>
  </si>
  <si>
    <t>NASIPI, ZASIPI, POSTELJICA SKUPAJ</t>
  </si>
  <si>
    <t>Izdelava erozijske zaščite iz skal 0,3-0,5 m3 v naklonu vidne stranice 1:1,5 in zaledne stranice 1:1, min.debelina na vrhu 0,50 m. Material mora biti atmosfersko odporen. Zajeto v popisu D3 in D4</t>
  </si>
  <si>
    <t>2.4.1.</t>
  </si>
  <si>
    <t>2.4.2.</t>
  </si>
  <si>
    <t>2.4.3.</t>
  </si>
  <si>
    <t>2.4.4.</t>
  </si>
  <si>
    <t>2.4.5.</t>
  </si>
  <si>
    <t>2.4.6.</t>
  </si>
  <si>
    <t>2.4.7.</t>
  </si>
  <si>
    <t>Dobava in transport jeklenih spiralno varjenih cevnih pilotov, premera Ø508/12 mm, dolžine 55,00 m, jeklo kvalitete S355 J2. Teža pilota 146kg/m'.</t>
  </si>
  <si>
    <t>Dobava in transport jeklenih spiralno varjenih cevnih pilotov, premera Ø508/12 mm, dolžine 62,00 m, jeklo kvalitete S355 J2. Teža pilota 146kg/m'.</t>
  </si>
  <si>
    <t xml:space="preserve">Vgradnja zabitih navpičnih jeklenih spiralno varjenih cevnih pilotov, premera Ø508/12 mm, dolžine 55,00 m, jeklo kvalitete S355 J2. Teža pilota 146kg/m'. </t>
  </si>
  <si>
    <t xml:space="preserve">Vgradnja zabitih poševnih jeklenih spiralno varjenih cevnih pilotov, premera Ø508/12 mm, dolžine 62,00 m, jeklo kvalitete S355 J2. Teža pilota 146kg/m'. </t>
  </si>
  <si>
    <t>Dobava in vgraditev pokrova iz duktilne litine nosilnosti 900 kN, dimenzije 75/75 cm.</t>
  </si>
  <si>
    <t>Izdelava bočnega podprtega opaža za bočne stranice plošč - izdelava bočnih stranic prehodne konstrukcije</t>
  </si>
  <si>
    <t>Izdelava bočnega opaža za prehodno ploščo</t>
  </si>
  <si>
    <t>Izdelava opaža jaša v=2.5m, b/h =2.5/2.1m debeline stranic 20cm in kinete z odprtino 153/125cm in debelinami stranic 20cm.</t>
  </si>
  <si>
    <r>
      <t xml:space="preserve">Dobava in vgraditev pokrova iz </t>
    </r>
    <r>
      <rPr>
        <sz val="11"/>
        <rFont val="Tahoma"/>
        <family val="2"/>
        <charset val="238"/>
      </rPr>
      <t>duktilne litine nosilnosti 900 kN, dimenzije 60/150</t>
    </r>
    <r>
      <rPr>
        <sz val="11"/>
        <color theme="1"/>
        <rFont val="Tahoma"/>
        <family val="2"/>
        <charset val="238"/>
      </rPr>
      <t xml:space="preserve"> cm.</t>
    </r>
  </si>
  <si>
    <r>
      <t>Izdelava meteorne kanalizacije, obešene na konzolo pod objektom. Cevi iz PEHD ali armiranega PVC DN200. Ves pritrdilni material nerjaven z korozijsko odpornostjo kategorij</t>
    </r>
    <r>
      <rPr>
        <sz val="11"/>
        <rFont val="Tahoma"/>
        <family val="2"/>
        <charset val="238"/>
      </rPr>
      <t>e CX</t>
    </r>
    <r>
      <rPr>
        <sz val="11"/>
        <color theme="1"/>
        <rFont val="Tahoma"/>
        <family val="2"/>
        <charset val="238"/>
      </rPr>
      <t>.</t>
    </r>
  </si>
  <si>
    <t>1.1.3.</t>
  </si>
  <si>
    <r>
      <t>Dobava in vgraditev pokr</t>
    </r>
    <r>
      <rPr>
        <sz val="11"/>
        <rFont val="Tahoma"/>
        <family val="2"/>
        <charset val="238"/>
      </rPr>
      <t>ova iz duktilne litine nosilnosti 900 kN, dimenzije 60/130 cm</t>
    </r>
    <r>
      <rPr>
        <sz val="11"/>
        <color theme="1"/>
        <rFont val="Tahoma"/>
        <family val="2"/>
        <charset val="238"/>
      </rPr>
      <t>.</t>
    </r>
  </si>
  <si>
    <t>Dobava in vgraditev podložnega cemenetnega betona C12/15 XC0 D16 S2</t>
  </si>
  <si>
    <t>Dobava in vgraditev ojačanega cementnega betona C30/37 XC4 PV-II D32 S2 v temeljne plošče</t>
  </si>
  <si>
    <t>Dobava in vgraditev ojačanega cementnega betona C30/37 XC4 PV-II D32 S4 v sovprežne dele jeklenih pilotov</t>
  </si>
  <si>
    <t>Dobava in vgraditev ojačanega cementnega betona C25/30 XC4 PV-II D32 S2 v prehodne plošče.</t>
  </si>
  <si>
    <t>Dobava in vgraditev ojačanega cementnega betona C30/37 XC4 PV-II D32 S2 v jaške in kinete.</t>
  </si>
  <si>
    <t>Dobava in vgraditev razširitvenega nerjavečega jeklenega profila A4 T oblike d=10mm h=200mm, š=200mm s sidranjem v AB konstrukcijo.</t>
  </si>
  <si>
    <t>Izdelava Projekta izvedenih del in vse potrebne DZO dokumentacije za izvedbo tehničnega pregleda (razen programa prvih meritev) - velja za D3 in prehodno konstrukcijo D3</t>
  </si>
  <si>
    <t>Izdelava meteorne kanalizacije, obešene na konzolo pod objektom. Cevi iz PEHD ali armiranega PVC DN200. Ves pritrdilni material nerjaven z korozijsko odpornostjo kategorije CX.</t>
  </si>
  <si>
    <t>Dobava in vgraditev pokrova iz duktilne litine nosilnosti 900 kN, dimenzije 60/130 cm.</t>
  </si>
  <si>
    <t>Dobava in vgraditev pokrova iz duktilne litine nosilnosti 900 kN, dimenzije 60/150 cm.</t>
  </si>
  <si>
    <t>Izdelava Projekta izvedenih del in vse potrebne DZO dokumentacije za izvedbo tehničnega pregleda (razen programa prvih meritev) - velja za D4 in prehodno konstrukcijo D4</t>
  </si>
  <si>
    <t>Dobava in vgraditev jeklene varnostne ograje  tipa H2 W5, vključno z povišanim ročajem za pešce, višine 120 cm. Ograja se premontira iz konca obstoječe dilatacije na konec nove dilatacije. Ves pritrdilni material se zamenja za nerjavnim - kategorija korozijske odpornosti CX. Morebitne poškodovane dele ograje se zaščiti z vročim cinkanjem.</t>
  </si>
  <si>
    <t>PRIPRAVLJALNA in ZAKLJUČNA DELA:</t>
  </si>
  <si>
    <t>1.0.</t>
  </si>
  <si>
    <t>2.0.</t>
  </si>
  <si>
    <t>3.0.</t>
  </si>
  <si>
    <t>4.0.</t>
  </si>
  <si>
    <t>5.0.</t>
  </si>
  <si>
    <t>ZEMELJSKA in RUŠITVENA DELA:</t>
  </si>
  <si>
    <t>VEZANE SPODNJE in ZGORNJE NOSILNE PLASTI ter OBRABNO - ZAPORNE PLASTI:</t>
  </si>
  <si>
    <t>PROMETNA OPREMA in SIGNALIZACIJA:</t>
  </si>
  <si>
    <t>ZAŠČITNA DELA in OPREMA:</t>
  </si>
  <si>
    <t>EUR (brez DDV)</t>
  </si>
  <si>
    <t>Organizacija gradbišča, postavitev začasnih objektov (Priprava in organizacija gradbišča, vključno z dobavo mehanizacije in opreme za izvedbo del,  izdelava načrta organizacije gradbišča v skladu z varnostnim načrtom; ureditev gradbišča v skladu z načrtom; najem/nakup tabel za označitev gradbišča, na katerih so navedeni vsi udeleženci pri graditvi objekta, imena, priimki, nazivi, in funkcija odgovornih oseb ter ostali podatki) - postavka velja za celotno gradbišče (obale in zaledne površine) in se obračuna 1X</t>
  </si>
  <si>
    <t>Organizacija gradbišča - odstranitev začasnih objektov, čiščenje - postavka velja za celotno gradbišče (obale in zaledne površine) in se obračuna 1X</t>
  </si>
  <si>
    <t>z.š.</t>
  </si>
  <si>
    <t>opis del</t>
  </si>
  <si>
    <t>PRIPRAVLJALNA IN ZAKLJUČNA DELA</t>
  </si>
  <si>
    <t>Zavarovanje zakoličbenih točk, postavitev gradbenih profilov in prenos zakoličbe na profile, vključno z višinskimi točkami (za vse elemente gradnje po načrtu);</t>
  </si>
  <si>
    <t>PRIPRAVLJALNA IN ZAKLJUČNA DELA SKUPAJ</t>
  </si>
  <si>
    <t>ZEMELJSKA in RUŠITVENA DELA</t>
  </si>
  <si>
    <t>2.0</t>
  </si>
  <si>
    <t>1.0</t>
  </si>
  <si>
    <t>Izvajanje zemeljskih del je potrebno prilagoditi podatkom iz geomehanskega poročila, oziroma dejanskemu stanju, ugotovljenem na terenu in navodilih geomehanika. Nagib stranice izkopa mora ustrezati zemljini tako, da se material na posipa, oziroma drsi.</t>
  </si>
  <si>
    <t>Mesta začasnih deponij odvečnih in uporabnih materialov je potrebno dogovoriti z nadzorom oz. naročnikom del in jih upoštevati v projektu organizacije del predmetnega gradbišča!</t>
  </si>
  <si>
    <t>Stalno deponijo za odvoz odvečnega material priskrbi izvajalec del in v ceno vkalkulira vse stroške stalne deponije, vključno z vsemi taksami oz. okoljskimi dajatvami.</t>
  </si>
  <si>
    <t>Vsa izkopna dela in transporti izkopnih materialov se obračunajo po prostornini zemljine v raščenem stanju. Vsa nasipna dela se obračunajo po prostornini zemljine v vgrajenem (zbitem) stanju, zato je potrebno pri kalkulaciji cene na enoto upoštevati ustrezne faktorje razrahljivosti oziroma zbitosti.</t>
  </si>
  <si>
    <t xml:space="preserve">V skladu s študijo ravnanja z gradbenimi odpadki in v skladu z zahtevami veljavne zakonodaje in pravilniki, mora biti zagotovljeno ravnanje z gradbenimi odpadki, ki bodo nastali zaradi rušitev, v skladu z navedenimi pravilniki in zakonodajo ter načrtom gospodarjenja z gradbenimi odpadki. </t>
  </si>
  <si>
    <t>Investitor zavezuje glavnega izvajalca - prevzemnika del, da le-ta gradbene odpadke odda pooblaščenemu zbiralcu gradbenih odpadkov (ki ima za svoje delo dovoljenje Ministrstva pristojnega za okolje in je ustrezno registriran), kar bo razvidno iz dokazil o naročilu prevzema gradbenih odpadkov in izpolnjenem evidenčnem listu, ki jih mora izvajalec predložiti pooblaščenemu nadzoru investitorja.</t>
  </si>
  <si>
    <r>
      <t xml:space="preserve"> </t>
    </r>
    <r>
      <rPr>
        <sz val="11"/>
        <color theme="1"/>
        <rFont val="Tahoma"/>
        <family val="2"/>
        <charset val="238"/>
      </rPr>
      <t>OPOMBE: 
Vsa zemeljska dela potrebna za izgradnjo konstrukcije so predmet popisa v sklopu načrta konstrukcije.</t>
    </r>
  </si>
  <si>
    <t>Rezkanje in odvoz asfaltne krovne plasti v debelini do 4 cm</t>
  </si>
  <si>
    <t>Rezkanje in odvoz asfaltne krovne plasti v debelini od 4 do 16 cm</t>
  </si>
  <si>
    <t>Rezkanje in odvoz asfaltne krovne plasti v debelini nad 16 cm</t>
  </si>
  <si>
    <t>Brazdanje/žlebičenje obstoječe asfaltne vozne površine z rezkalnikom
&gt; površine, na katerih ni predvideno rezkanje;
&gt; A=6,1x10=61m2 (ocena);</t>
  </si>
  <si>
    <t>Strojni izkop zemljine 3.ktg do globine 1,0 m, vključno z nakladanjem in odvozom (izven območja konstrukcije)</t>
  </si>
  <si>
    <t>odvoz v stalno deponijo</t>
  </si>
  <si>
    <t>doplačilo za ročni izkop na mestih kjer ni možno izvajati strojni izkop</t>
  </si>
  <si>
    <r>
      <t xml:space="preserve">Izvedba planuma temeljnih tal vezljive zemljine 3. kategorije: planiranje z natančnostjo </t>
    </r>
    <r>
      <rPr>
        <sz val="10"/>
        <rFont val="Arial"/>
        <family val="2"/>
        <charset val="238"/>
      </rPr>
      <t>±</t>
    </r>
    <r>
      <rPr>
        <sz val="10"/>
        <rFont val="Arial CE"/>
        <charset val="238"/>
      </rPr>
      <t xml:space="preserve"> 2 cm ter uvaljanje do predpisane zbitosti po načrtu (izven območja konstrukcije)</t>
    </r>
  </si>
  <si>
    <t>Dobava in polaganje ločilnega sloja iz geotekstila (pretržna trdnost 60 kN/m, min. pretržna trdnost na 2% raztezku 15 kN/m)</t>
  </si>
  <si>
    <r>
      <t>Dobava in izdelava nevezane nosilne plasti enakomerno (D=0-32 mm) zrnatega drobljenca iz kamnine v debelini min. 30 cm. Tamponske plasti, vključno s planiranjem (z natančnostjo ± 2 cm) in utrjevanjem-uvaljanjem do projektno predpisane zbitosti (Ev</t>
    </r>
    <r>
      <rPr>
        <sz val="8"/>
        <rFont val="Arial CE"/>
        <charset val="238"/>
      </rPr>
      <t>2</t>
    </r>
    <r>
      <rPr>
        <sz val="10"/>
        <rFont val="Arial"/>
        <family val="2"/>
        <charset val="238"/>
      </rPr>
      <t>≥120</t>
    </r>
    <r>
      <rPr>
        <sz val="10"/>
        <rFont val="Arial CE"/>
        <family val="2"/>
        <charset val="238"/>
      </rPr>
      <t xml:space="preserve"> MPa; Evd</t>
    </r>
    <r>
      <rPr>
        <sz val="10"/>
        <rFont val="Arial"/>
        <family val="2"/>
        <charset val="238"/>
      </rPr>
      <t>≥55</t>
    </r>
    <r>
      <rPr>
        <sz val="10"/>
        <rFont val="Arial CE"/>
        <family val="2"/>
        <charset val="238"/>
      </rPr>
      <t xml:space="preserve"> MPa; Ev</t>
    </r>
    <r>
      <rPr>
        <sz val="8"/>
        <rFont val="Arial CE"/>
        <charset val="238"/>
      </rPr>
      <t>2</t>
    </r>
    <r>
      <rPr>
        <sz val="10"/>
        <rFont val="Arial CE"/>
        <family val="2"/>
        <charset val="238"/>
      </rPr>
      <t>/Ev</t>
    </r>
    <r>
      <rPr>
        <sz val="8"/>
        <rFont val="Arial CE"/>
        <charset val="238"/>
      </rPr>
      <t>1</t>
    </r>
    <r>
      <rPr>
        <sz val="10"/>
        <rFont val="Arial"/>
        <family val="2"/>
        <charset val="238"/>
      </rPr>
      <t>≤</t>
    </r>
    <r>
      <rPr>
        <sz val="10"/>
        <rFont val="Arial CE"/>
        <family val="2"/>
        <charset val="238"/>
      </rPr>
      <t>2,0)</t>
    </r>
  </si>
  <si>
    <t>Izdelava bankine iz gramoza ali naravno zdrobljenega kamnitega materiala, široke 1,5 m</t>
  </si>
  <si>
    <t>2.3</t>
  </si>
  <si>
    <t>2.4</t>
  </si>
  <si>
    <t>2.5</t>
  </si>
  <si>
    <t>2.6</t>
  </si>
  <si>
    <t>2.6.1</t>
  </si>
  <si>
    <t>2.6.2</t>
  </si>
  <si>
    <t>2.7</t>
  </si>
  <si>
    <t>2.8</t>
  </si>
  <si>
    <t>2.9</t>
  </si>
  <si>
    <t>2.10</t>
  </si>
  <si>
    <t>ZEMELJSKA in RUŠITVENA DELA SKUPAJ</t>
  </si>
  <si>
    <t>3.0</t>
  </si>
  <si>
    <t>VEZANE SPODNJE in ZGORNJE NOSILNE PLASTI ter OBRABNO-ZAPORNE PLASTI</t>
  </si>
  <si>
    <t>VEZANE SPODNJE in ZGORNJE NOSILNE PLASTI ter OBRABNO-ZAPORNE PLASTI SKUPAJ</t>
  </si>
  <si>
    <r>
      <t xml:space="preserve"> </t>
    </r>
    <r>
      <rPr>
        <sz val="11"/>
        <color theme="1"/>
        <rFont val="Tahoma"/>
        <family val="2"/>
        <charset val="238"/>
      </rPr>
      <t xml:space="preserve">OPOMBE: 
Lastnosti in vgradnja cementne stabilizacije mora biti v skladu s tehnično specifikacijo za ceste: TSC 06.320 : 2001 (Vezane spodnje nosilne plasti s hidravličnimi vezivi). Če je material pri izkopu ustrezen za vgradnjo v CS, se le ta lahko vgradi.
</t>
    </r>
    <r>
      <rPr>
        <sz val="11"/>
        <color theme="1"/>
        <rFont val="Tahoma"/>
        <family val="2"/>
        <charset val="238"/>
      </rPr>
      <t>Lastnosti in vgradnja vseh asfaltnih plasti mora biti v skladu s tehnično specifikacijo za ceste: TSC 06.300 / 06.410 : 2009 (Smernice in tehnični pogoji za graditev asfaltnih plasti).</t>
    </r>
  </si>
  <si>
    <t>Izdelava s cementom vezane (stabilizirane) spodnje nosilne plasti drobljenca v debelini 40 cm
&gt; uporaba rezkanega asflata (reciklaža);
&gt; vklj. z izdelavo analize obst. asfaltov (reciklaža) in recepture za izvedbo cementne stabilizacije;</t>
  </si>
  <si>
    <t>Izdelava zgornje nosilne plasti iz bituminizirane zmesi AC 32 base B50/70 A2 v debelini 12 cm
&gt; A=2540m2; 
&gt; A=58 m2 (območje vodovoda in EKK, izven meje gr.posega)</t>
  </si>
  <si>
    <t>Pobrizg s polimerno bitumensko emulzijo nad 0,50 kg/m2
&gt; A=2650m2;</t>
  </si>
  <si>
    <t>Izravnava asfaltne podlage z bituminizirano zmesjo AC 11 surf PmB 45/80-65 A2
&gt; A=6,1x10=61m2 (ocena);</t>
  </si>
  <si>
    <t>Izdelava obrabne in zaporne plasti iz bituminizirane zmesi AC 11 surf PmB 45/80-65 A2 v debelini 4 cm
&gt; A=2650-375+110=2385m2;
&gt; A=58m2 (območje vodovoda in EKK, izven meje gr.posega);</t>
  </si>
  <si>
    <t>Rezkanje in odvoz asfaltne krovne plasti v debelini do 4 cm
&gt; območje TT poti;
&gt; predpriprava pred vgradnjo PA 11 PmB 35 A2;
&gt; A=2x0,5x(28,8+4x19,6)=110m2 (AC 11 surf PmB 45/80-65 A2);</t>
  </si>
  <si>
    <t>Rezkanje in odvoz asfaltne krovne plasti v debelini do 1 cm
&gt; območje TT poti;
&gt; predpriprava pred vgradnjo PA 11 PmB 35 A2;
&gt; A=2,8x(28,8+3x19,6)+6,5x19,6=375m2 (AC 32 base B50/70 A2);</t>
  </si>
  <si>
    <t>Izdelava poltoge plasti iz bituminizirane zmesi PA 11 PmB 35 A2 v debelini 5 cm
&gt; asfaltna zmes z 25-30% votlin;
&gt; toga zalivna zmes na osnovi hidravličnega veziva;
&gt; A=2,8x(28,8+3x19,6)+6,5x19,6=375m2;</t>
  </si>
  <si>
    <t>4.0</t>
  </si>
  <si>
    <t>PROMETNA OPREMA in SIGNALIZACIJA</t>
  </si>
  <si>
    <t>PROMETNA OPREMA in SIGNALIZACIJA SKUPAJ</t>
  </si>
  <si>
    <t>5.0</t>
  </si>
  <si>
    <t>OPREMA</t>
  </si>
  <si>
    <t>Kompletna dobava materiala in izvedba ograj (skladno s TSC in po načrtu PZI):</t>
  </si>
  <si>
    <t>OPREMA SKUPAJ</t>
  </si>
  <si>
    <t>Rezkanje - brisanje obstoječih tankoslojnih talnih označb  - na obstoječem platoju</t>
  </si>
  <si>
    <t>označbe na območju kontejnerjev in servisnih površin (črte, označbe…)</t>
  </si>
  <si>
    <t>črte na vozišču širine 10 do 15 cm</t>
  </si>
  <si>
    <t>črte na vozišču širine 50 cm</t>
  </si>
  <si>
    <t>označbe na vozišču s površino pod 1,5m2</t>
  </si>
  <si>
    <t>označbe na vozišču s površino nad 1,5m2</t>
  </si>
  <si>
    <t>Kompletna dobava materiala in izvedba horizontalne prometne signalizacije - tankoslojne voziščne označbe (zahtevane lastnosti: B3, S1, R2, RW1). Strojno izdelane talne označbe iz enokomponentne barve, vključno z 250 g/m2 posipa z drobci / kroglicami stekla, debelina plasti suhe snovi 250 mikrometra (2x nanos v razmaku 3-eh mesecev):</t>
  </si>
  <si>
    <t>polna črta, širine 12 cm - polna črta za označitev skladiščnih celic (bela barva)</t>
  </si>
  <si>
    <t>polna črta, širine 15 cm - polna črta za označitev vozišča (bela barva)</t>
  </si>
  <si>
    <t>polna črta, širine 20 cm - polna črta za označitev vozišča (bela barva)</t>
  </si>
  <si>
    <t>polna črta, širine 15 cm - polna črta za označitev vozišča (rumena barva)</t>
  </si>
  <si>
    <t>polna črta, širine 15 cm - polna črta za označitev transtejnerske poti (rumena barva)</t>
  </si>
  <si>
    <t>polna črta, širine 15 cm - polna črta za označitev prostora za ureditev sanitarnih kontejnerjev (modra barva)</t>
  </si>
  <si>
    <t>prekinjena črta (1-1-1), širine 15 cm - črta za označitev vozišča (bela barva)</t>
  </si>
  <si>
    <t>prekinjena črta (3-3-3), širine 15 cm - črta za označitev robu vozišča (bela barva)</t>
  </si>
  <si>
    <t>polna črta, širine 50 cm - polna črta za označitev prometnega režima ("stop" bela črta)</t>
  </si>
  <si>
    <t>talna označba s površino 1,1 do 1,5 m2 - smerne puščice</t>
  </si>
  <si>
    <t>talna označba s površino 1,6 do 2,0 m2 - smerne puščice</t>
  </si>
  <si>
    <t>talna označba s površino 2,1 do 2,5 m2 - smerne puščice</t>
  </si>
  <si>
    <t>talna označba s površino 2,6 do 3,0 m2 - smerne puščice</t>
  </si>
  <si>
    <t xml:space="preserve">označitev območja zaporne ploskve iz belih črt širine 20 cm </t>
  </si>
  <si>
    <t>napis STOP</t>
  </si>
  <si>
    <t>Prestavitev obstoječega prometnega znaka, komplet z demontažo, izvedbo temelja in zemeljskimi deli.</t>
  </si>
  <si>
    <t>4.1.1.</t>
  </si>
  <si>
    <t>4.1.2.</t>
  </si>
  <si>
    <t>4.1.4.</t>
  </si>
  <si>
    <t>4.1.3.</t>
  </si>
  <si>
    <t>4.1.5.</t>
  </si>
  <si>
    <t>4.2.5.</t>
  </si>
  <si>
    <t>4.2.6.</t>
  </si>
  <si>
    <t>4.2.7.</t>
  </si>
  <si>
    <t>4.2.8.</t>
  </si>
  <si>
    <t>4.2.9.</t>
  </si>
  <si>
    <t>4.2.10.</t>
  </si>
  <si>
    <t>4.2.11.</t>
  </si>
  <si>
    <t>4.2.12.</t>
  </si>
  <si>
    <t>4.2.13.</t>
  </si>
  <si>
    <t>4.2.14.</t>
  </si>
  <si>
    <t>4.2.15.</t>
  </si>
  <si>
    <t>4.2.16.</t>
  </si>
  <si>
    <t>4.2.17.</t>
  </si>
  <si>
    <t>talna označba – male številke in črke za označitev skladiščnih celic
-  številke med nakladalnim pasom in TT potjo: 3x(45+42+11)=294kos;
-  črke med skladiščnimi celicami: 100x7=700kos;</t>
  </si>
  <si>
    <t>talna označba – velike številke in črke za označitev skladiščnih celic, servisnih površin
- številke za označitev celic: 3x2x100=600kos;
- črke za označitev celic: 5x7=35kos;
- oznaka skladiščnega bloka: 5x5=25kos;
- oznaka servisne površine TT: 5x9=45kos;
- oznaka površine za ureditev sanitarnih kontejnerjev: 2x10=20kos;</t>
  </si>
  <si>
    <t xml:space="preserve">REKAPITULACIJA </t>
  </si>
  <si>
    <t>GRADBENA DELA</t>
  </si>
  <si>
    <t>MONTAŽNA DELA</t>
  </si>
  <si>
    <t>VODOVODNI MATERIAL</t>
  </si>
  <si>
    <t>1.2</t>
  </si>
  <si>
    <t>HIDRANTNO OMREŽJE</t>
  </si>
  <si>
    <t>EKK - GRADBENA DELA</t>
  </si>
  <si>
    <t>GRADBENO OBRTNIŠKA DELA</t>
  </si>
  <si>
    <t>VODOVOD, HIDRANTNO OMREŽJE, EKK</t>
  </si>
  <si>
    <t>VODOVOD SKUPAJ</t>
  </si>
  <si>
    <t>Zakoličenje osi cevovoda z zavarovanjem osi, oznako horizontalnih in vertikalnih lomov, oznako vozlišč, odcepov in zakoličbo mesta prevezave na obstoječi cevovod</t>
  </si>
  <si>
    <t xml:space="preserve">Strojni izkop III. ktg, širine dna do 2 m, globine do 2 m, s transportom v začasno deponijo do 100 m </t>
  </si>
  <si>
    <t>Ročni izkop III. ktg, širine dna do 2 m, globine do 2 m z odmetom</t>
  </si>
  <si>
    <t>Planiranje v ravnini med ovirami v terenu III. ktg</t>
  </si>
  <si>
    <t xml:space="preserve">Zasip jarkov z izkopanim materialom III. ktg, s transportom iz začasne deponije do 100 m, s komprimacijo v slojih do 20 cm </t>
  </si>
  <si>
    <t>Transport izkopanih materialov III. ktg iz začasne na stalno deponijo do 10 km oddaljenosti s plačilom takse; obračun po m3 v raščenem stanju</t>
  </si>
  <si>
    <t>Nabava in dobava 2x sejanega peska fr.0.02-16 mm ter izdelava nasipa do višine 20 cm nad temenom cevi. Na peščeno posteljico se izvede ležišče cevi debeline 3-5 cm, obsip se izvaja v slojih po 15 cm, istočasno na obeh straneh cevi z utrjevanjem po standardardnem Proctorjevem postopku</t>
  </si>
  <si>
    <t>Podbetoniranje zasunov in hidrantov z betonom C16/20, podstavek dim. 40/40 cm</t>
  </si>
  <si>
    <t>1.1.4.</t>
  </si>
  <si>
    <t>1.1.5.</t>
  </si>
  <si>
    <t>1.1.6.</t>
  </si>
  <si>
    <t>1.1.7.</t>
  </si>
  <si>
    <t>1.1.8.</t>
  </si>
  <si>
    <t>GRADBENA DELA SKUPAJ</t>
  </si>
  <si>
    <t>MONTAŽNA DELA SKUPAJ</t>
  </si>
  <si>
    <t>1.2.1.</t>
  </si>
  <si>
    <t>1.2.2.</t>
  </si>
  <si>
    <t>1.2.3.</t>
  </si>
  <si>
    <t>1.2.4.</t>
  </si>
  <si>
    <t>1.2.5.</t>
  </si>
  <si>
    <t>1.2.6.</t>
  </si>
  <si>
    <t>1.2.7.</t>
  </si>
  <si>
    <t>1.2.8.</t>
  </si>
  <si>
    <t>1.2.9.</t>
  </si>
  <si>
    <t>1.2.10.</t>
  </si>
  <si>
    <t>1.2.11.</t>
  </si>
  <si>
    <t>1.2.12.</t>
  </si>
  <si>
    <t>1.2.13.</t>
  </si>
  <si>
    <t>1.2.14.</t>
  </si>
  <si>
    <t>1.2.15.</t>
  </si>
  <si>
    <t>1.2.16.</t>
  </si>
  <si>
    <t>Montaža cevi PE100 d125 PN 16, SDR 11, vključno s fazonskimi kosi, upoštevati elektrofuzijsko spajanje</t>
  </si>
  <si>
    <t>Montaža zaščitnih cevi PE80 d110 PN 8, vključno s fazonskimi kosi</t>
  </si>
  <si>
    <t xml:space="preserve">Montaža cevi PE100 ¾˝ , vključno s fazonskimi kosi </t>
  </si>
  <si>
    <t>Montaža zasunov z nastavkom za PE - DN 50</t>
  </si>
  <si>
    <t>Montaža zasunov z nastavkom za PE - DN 80</t>
  </si>
  <si>
    <t>Montaža zasunov z nastavkom za PE - DN 125</t>
  </si>
  <si>
    <t>Montaža podzemnega hidranta DN 80 s cestno kapo</t>
  </si>
  <si>
    <t>Montaža  NL fazonskih kosov DN 50-80</t>
  </si>
  <si>
    <t>Montaža vodomera DN 50</t>
  </si>
  <si>
    <t>Montaža vodomera DN 40</t>
  </si>
  <si>
    <t>Montaža krogelnega ventila DN 50</t>
  </si>
  <si>
    <t>Montaža podpore za vodovod-V1</t>
  </si>
  <si>
    <t>Montaža podpore za vodovod-V2</t>
  </si>
  <si>
    <t>Dobava in montaža objemk za fiksiranje zaščitne cevi na AB konstrukcijo</t>
  </si>
  <si>
    <t>Tlačni preizkus cevovoda</t>
  </si>
  <si>
    <t xml:space="preserve">Izpiranje in dezinfekcija cevovoda </t>
  </si>
  <si>
    <t>VODOVODNI MATERIAL SKUPAJ</t>
  </si>
  <si>
    <t>1.3.1.</t>
  </si>
  <si>
    <t>1.3.2.</t>
  </si>
  <si>
    <t>1.3.3.</t>
  </si>
  <si>
    <t>1.3.4.</t>
  </si>
  <si>
    <t>1.3.5.</t>
  </si>
  <si>
    <t>1.3.6.</t>
  </si>
  <si>
    <t>1.3.7.</t>
  </si>
  <si>
    <t>1.3.8.</t>
  </si>
  <si>
    <t>1.3.9.</t>
  </si>
  <si>
    <t>1.3.10.</t>
  </si>
  <si>
    <t>1.3.11.</t>
  </si>
  <si>
    <t>1.3.12.</t>
  </si>
  <si>
    <t>1.3.13.</t>
  </si>
  <si>
    <t>1.3.14.</t>
  </si>
  <si>
    <t>1.3.15.</t>
  </si>
  <si>
    <t>1.3.16.</t>
  </si>
  <si>
    <t>1.3.17.</t>
  </si>
  <si>
    <t xml:space="preserve">FFR kos DN 80/50 </t>
  </si>
  <si>
    <t>FFK kos DN 50</t>
  </si>
  <si>
    <t xml:space="preserve">FF kos DN 50, l=750 mm </t>
  </si>
  <si>
    <t xml:space="preserve">N kos DN 80 </t>
  </si>
  <si>
    <t xml:space="preserve">N kos DN 50 </t>
  </si>
  <si>
    <t>Zasun z nastavkom za PE npr. AVK tip 38/80 - DN50</t>
  </si>
  <si>
    <t>Zasun z nastavkom za PE npr. AVK tip 38/80 - DN80</t>
  </si>
  <si>
    <t>Zasun z nastavkom za PE npr. AVK tip 38/80 - DN125</t>
  </si>
  <si>
    <t>Podzemni hidrant DN 80</t>
  </si>
  <si>
    <t>Cev PE100 d125 PN 16, SDR 11, vključno s PE fazonskimi kosi</t>
  </si>
  <si>
    <t>Cev PE100 ¾˝  vključno s PE fazonskimi kosi</t>
  </si>
  <si>
    <t>Zaščitna cev PE80 d110 PN 8</t>
  </si>
  <si>
    <t>Vodomer DN 50</t>
  </si>
  <si>
    <t>Vodomer DN 40</t>
  </si>
  <si>
    <t>Krogelni ventil DN 50</t>
  </si>
  <si>
    <t>Podpora vodovoda-V1 v kompletu:
- Objemka Stabil D-1G z o. 138-144 5" VA - 1kos/kpl
- Palica navojna M 16/3m VA - 0,1m/kpl
- Matica šestroba M16 VA - 2kos/kpl
- Plošča osnovna Stabil M16 VA - 1kos/kpl
- Vložek jekleni enojni AN BZ plus A4 10/15/35/95 mm - 2kos/kpl</t>
  </si>
  <si>
    <t>Podpora vodovoda-V2 v kompletu:
- Konzola previsna 41/41- 260 VA - 2kos/kpl
- Vložek jekleni enojni AN BZ plus A4 12/15/35/110 mm - 4kos/kpl
- Objemka Stabil D 133-140 5" VA - 1kos/kpl
- Trak gumi profilni SBR/EPDM STD 3 - 0,5m/kpl
- Kotnik montažni MW 95/95/90 VA - 2kos/kpl
- Vijak šestrobi M10/ 45 mm VA - 2kos/kpl
- Matica šestroba M10 VA - 2kos/kpl
- Podložka 10/125 VA - 8kos/kpl
- Vijak šestrobi M10/ 30 mm VA - 4kos/kpl
- Plošča kljukasta navojna CC HZ41/M10-VA - 4kos/kpl</t>
  </si>
  <si>
    <t>HIDRANTNO OMREŽJE SKUPAJ</t>
  </si>
  <si>
    <t>Zakoličba točkovnih elementov (jaški…)</t>
  </si>
  <si>
    <t>Hidrantna omarica HO-NH z opremo: 3xtlačna cev l=15 m, priključki za A in B, ključ za A in B (npr. tip Zagožen)</t>
  </si>
  <si>
    <r>
      <t xml:space="preserve">Izdelava </t>
    </r>
    <r>
      <rPr>
        <b/>
        <sz val="10"/>
        <rFont val="Arial"/>
        <family val="2"/>
        <charset val="238"/>
      </rPr>
      <t>AB jaška za hidrantno omrežje vel.  220/200/160 cm</t>
    </r>
    <r>
      <rPr>
        <sz val="10"/>
        <rFont val="Arial"/>
        <family val="2"/>
        <charset val="1"/>
      </rPr>
      <t xml:space="preserve"> (beton, opaž, armatura) </t>
    </r>
    <r>
      <rPr>
        <sz val="10"/>
        <rFont val="Arial"/>
        <family val="2"/>
        <charset val="238"/>
      </rPr>
      <t>s pokrovom kot npr. NORINCO Art. ER6S075075 VCHC – svetla mera 750x750 mm, nosilnosti 600 KN - po načrtu!</t>
    </r>
    <r>
      <rPr>
        <sz val="10"/>
        <rFont val="Arial"/>
        <family val="2"/>
        <charset val="1"/>
      </rPr>
      <t xml:space="preserve"> Opomba: jaški se po izbiri izvajalca del lahko izdelajo kot montažni in se vgradijo na predvideno lokacijo po projektu. </t>
    </r>
  </si>
  <si>
    <t>2.2.2.</t>
  </si>
  <si>
    <t>2.2.3.</t>
  </si>
  <si>
    <t>2.2.4.</t>
  </si>
  <si>
    <t>2.2.5.</t>
  </si>
  <si>
    <t>2.2.6.</t>
  </si>
  <si>
    <t>2.2.7.</t>
  </si>
  <si>
    <t>2.2.8.</t>
  </si>
  <si>
    <t>2.2.9.</t>
  </si>
  <si>
    <t>2.2.10.</t>
  </si>
  <si>
    <t>2.2.11.</t>
  </si>
  <si>
    <t>2.2.12.</t>
  </si>
  <si>
    <t>2.2.13.</t>
  </si>
  <si>
    <t>2.2.14.</t>
  </si>
  <si>
    <t>2.2.15.</t>
  </si>
  <si>
    <t>2.2.16.</t>
  </si>
  <si>
    <t>2.2.17.</t>
  </si>
  <si>
    <t>2.2.18.</t>
  </si>
  <si>
    <r>
      <t xml:space="preserve">Montaža cevi PE100 d125 PN 16, SDR 11, vključno s fazonskimi kosi, na predhodno pripravljeno ležišče, </t>
    </r>
    <r>
      <rPr>
        <sz val="10"/>
        <rFont val="Arial CE"/>
        <charset val="238"/>
      </rPr>
      <t>upoštevati elektrofuzijsko spajanje</t>
    </r>
  </si>
  <si>
    <t>Montaža zaščitnih cevi PE80 d200 PN 8, vključno z vsemi fazonskimi kosi, sočelno varjenje</t>
  </si>
  <si>
    <t>Montaža zasunov z nastavkom za PE - DN 100</t>
  </si>
  <si>
    <t>Montaža zasunov z nastavkom za PE - DN 200</t>
  </si>
  <si>
    <t xml:space="preserve">Montaža zasunov DN 100 </t>
  </si>
  <si>
    <t xml:space="preserve">Montaža podzemnega hidranta DN 125 </t>
  </si>
  <si>
    <t>Montaža cevi z gasilskimi spojkami DN100</t>
  </si>
  <si>
    <t>Montaža  NL fazonskih kosov DN 40-100</t>
  </si>
  <si>
    <t>Montaža podpore za hidrantno omrežje-H1</t>
  </si>
  <si>
    <t>Montaža podpore za hidrantno omrežje-H2</t>
  </si>
  <si>
    <t>Montaža cestne kape</t>
  </si>
  <si>
    <t xml:space="preserve">Sočelno varjenje zaščitne cevi, pred montažo hidrantnega omrežja se v zaščitni cevi odstrani žmule sočelnega zvara. </t>
  </si>
  <si>
    <t>Pred samim potiskom cevi hidrantnega omrežja v zaščitno cev se po elektrofuziji cevi odreže indikatorje na obojki</t>
  </si>
  <si>
    <t>F kos DN 100</t>
  </si>
  <si>
    <t xml:space="preserve">X kos DN 40 </t>
  </si>
  <si>
    <t>N kos DN 100</t>
  </si>
  <si>
    <t>FF kos DN 100</t>
  </si>
  <si>
    <t>Zasun z nastavkom za PE npr. AVK tip 38/80 - DN100</t>
  </si>
  <si>
    <t>Zasun z nastavkom za PE npr. AVK tip 38/80 - DN200</t>
  </si>
  <si>
    <t>Zasun DN 100</t>
  </si>
  <si>
    <t>Podzemni hidrant DN 125</t>
  </si>
  <si>
    <t>Cev z gasilskimi spojkami DN100</t>
  </si>
  <si>
    <t>Cestna kapa</t>
  </si>
  <si>
    <t>Zaščitna cev PE80 d200 PN 8, vključno s fazonskimi kosi</t>
  </si>
  <si>
    <t>Podpora hidrantnega omrežja - H2 v kompletu:
- Objemka Stabil D-1G z o. 138-144 5" VA - 1kos/kpl
- Palica navojna M 16/3m VA - 0,1m/kpl
- Matica šestroba M16 VA - 2kos/kpl
- Plošča osnovna Stabil M16 VA - 1kos/kpl
- Vložek jekleni enojni AN BZ plus A4 10/15/35/95 mm - 2kos/kpl</t>
  </si>
  <si>
    <t>Podpora hidrantnega omrežja - H1 v kompletu:
- Konzola previsna 41/41- 260 VA - 2kos/kpl
- Vložek jekleni enojni AN BZ plus A4 12/15/35/110 mm - 4kos/kpl
- Objemka Stabil D 133-144 5" VA - 1kos/kpl
- Palica navojna M 16/3m VA - 0,1m/kpl
- Matica šestroba M16 VA - 2kos/kpl
- Plošča osnovna Stabil M16 VA - 1kos/kpl
- Vijak šestrobi M10/ 30 mm VA - 2kos/kpl
- Podložka 10/125 VA - 2kos/kpl
- Plošča kljukasta navojna CC HZ41/M10-VA - 2kos/kpl</t>
  </si>
  <si>
    <t>3.</t>
  </si>
  <si>
    <t>Izdelava kabelske kanalizacije pod asfaltnimi površinami (TIPI E, E1, D, D2 in D3)</t>
  </si>
  <si>
    <t>Ročni izkop III. ktg z odmetom</t>
  </si>
  <si>
    <t>Planiranje v ravnini v terenu III. ktg</t>
  </si>
  <si>
    <t>Zakoličba trase kabelske kanalizacije</t>
  </si>
  <si>
    <r>
      <t xml:space="preserve">dobava in polaganje cevi iz plastičnih mas - </t>
    </r>
    <r>
      <rPr>
        <b/>
        <sz val="10"/>
        <rFont val="Arial"/>
        <family val="2"/>
      </rPr>
      <t>STIGMAFLEX</t>
    </r>
    <r>
      <rPr>
        <sz val="10"/>
        <rFont val="Arial"/>
        <family val="2"/>
      </rPr>
      <t xml:space="preserve"> cevi DN 250 mm z gladko notranjo površino, s PVC distančniki </t>
    </r>
  </si>
  <si>
    <r>
      <t xml:space="preserve">dobava in polaganje cevi iz plastičnih mas - </t>
    </r>
    <r>
      <rPr>
        <b/>
        <sz val="10"/>
        <rFont val="Arial"/>
        <family val="2"/>
      </rPr>
      <t>STIGMAFLEX</t>
    </r>
    <r>
      <rPr>
        <sz val="10"/>
        <rFont val="Arial"/>
        <family val="2"/>
      </rPr>
      <t xml:space="preserve"> cevi DN 200 mm z gladko notranjo površino, s PVC distančniki </t>
    </r>
  </si>
  <si>
    <r>
      <t xml:space="preserve">dobava in polaganje cevi iz plastičnih mas - </t>
    </r>
    <r>
      <rPr>
        <b/>
        <sz val="10"/>
        <rFont val="Arial"/>
        <family val="2"/>
      </rPr>
      <t>STIGMAFLEX</t>
    </r>
    <r>
      <rPr>
        <sz val="10"/>
        <rFont val="Arial"/>
        <family val="2"/>
      </rPr>
      <t xml:space="preserve"> cevi DN 160 mm z gladko notranjo površino, s PVC distančniki </t>
    </r>
  </si>
  <si>
    <r>
      <t xml:space="preserve">dobava in polaganje cevi iz plastičnih mas - </t>
    </r>
    <r>
      <rPr>
        <b/>
        <sz val="10"/>
        <rFont val="Arial"/>
        <family val="2"/>
      </rPr>
      <t>STIGMAFLEX</t>
    </r>
    <r>
      <rPr>
        <sz val="10"/>
        <rFont val="Arial"/>
        <family val="2"/>
      </rPr>
      <t xml:space="preserve"> cevi DN 125 mm z gladko notranjo površino, s PVC distančniki </t>
    </r>
  </si>
  <si>
    <r>
      <t xml:space="preserve">dobava in polaganje cevi iz plastičnih mas - </t>
    </r>
    <r>
      <rPr>
        <b/>
        <sz val="10"/>
        <rFont val="Arial"/>
        <family val="2"/>
      </rPr>
      <t>STIGMAFLEX</t>
    </r>
    <r>
      <rPr>
        <sz val="10"/>
        <rFont val="Arial"/>
        <family val="2"/>
      </rPr>
      <t xml:space="preserve"> cevi DN 110 mm z gladko notranjo površino, s PVC distančniki </t>
    </r>
  </si>
  <si>
    <t>dobava in polaganje cevi iz plastičnih mas - PEHD cevi DN 2x50 mm (dvojček); mere v m1 dvojčkov! (za optični kabel)</t>
  </si>
  <si>
    <t>Dobava in polaganje FeZn ozemljitvenega valjanca 25/4 mm,</t>
  </si>
  <si>
    <t>Dobava, polaganje in vezanje armaturnih mrež R636; obračun v kg po armaturnih načrtih (obbetoniranje kab. kanalizacije)</t>
  </si>
  <si>
    <t>Vgrajevanje nearmiranega betona C 20/25, prereza nad 0,30 m3/m2, m1 (obbetoniranje cevi kab. kanalizacije)</t>
  </si>
  <si>
    <t xml:space="preserve">Dobava in polaganje opzorilnega traku z napisom "POZOR, EL. KABEL!" min. 30 cm nad cevmi kabelske kanalizacije oz. nad kabli pred končnim zasipom                   </t>
  </si>
  <si>
    <t>Zasip jarkov z izkopanim materialom III. ktg, z odmetom</t>
  </si>
  <si>
    <t xml:space="preserve">Zasip jarkov z izkopanim materialom III. ktg, s transportom iz začasne deponije do 100 m </t>
  </si>
  <si>
    <t>Transport izkopanih materialov III. in IV. ktg iz začasne na stalno deponijo do 10 km oddaljenosti s plačilom takse</t>
  </si>
  <si>
    <t>Izdelava kabelske kanalizacije - v konstrukciji (KK1, KK2, KK3)</t>
  </si>
  <si>
    <t xml:space="preserve">dobava in polaganje cevi iz plastičnih mas - PEHD cevi DN 50 mm </t>
  </si>
  <si>
    <t>Vgrajevanje nearmiranega betona C 16/20, prereza nad 0,30 m3/m2, m1 (obbetoniranje cevi kab. kanalizacije)</t>
  </si>
  <si>
    <t xml:space="preserve">Izdelava kabelske kanalizacije - v konstrukciji (KK3a, KK3b, KK3c, KK3d, KK4) </t>
  </si>
  <si>
    <t xml:space="preserve">Izdelava kabelske kanalizacije - prehodi skozi konstrukcijo na območju pohodnih kinet (ČK1,ČK2, ČK9, ČK10, ČK11, ČK12) </t>
  </si>
  <si>
    <r>
      <t>Izdelava</t>
    </r>
    <r>
      <rPr>
        <b/>
        <sz val="10"/>
        <rFont val="Arial"/>
        <family val="2"/>
      </rPr>
      <t xml:space="preserve"> kabelske kanalizacije pod konstrukcijo, v AB kineti z naslednjimi deli:</t>
    </r>
  </si>
  <si>
    <t>Dobava in vgrajevanje armiranega betona C 30/37, prereza 0,12-0,20 m3/m2,m1 v stene in talno ploščo kinet</t>
  </si>
  <si>
    <t>Dobava, montaža in demontaža opaža sten kinet in robu talnih plošč</t>
  </si>
  <si>
    <r>
      <t>Dobava, polaganje in vezanje armature v stene in plošče kinet,</t>
    </r>
    <r>
      <rPr>
        <sz val="10"/>
        <rFont val="Arial"/>
        <family val="2"/>
      </rPr>
      <t xml:space="preserve"> obračun v kg po armaturnih načrtih</t>
    </r>
  </si>
  <si>
    <t>JAŠEK E-10, dim 2,0x1,60x1,80 m, z naslednjimi deli:</t>
  </si>
  <si>
    <t xml:space="preserve">Široki strojni izkop III. ktg s transportom v začasno deponijo do 100 m </t>
  </si>
  <si>
    <t>Široki ročni izkop III. ktg z odmetom</t>
  </si>
  <si>
    <t>Zavarovanje brežin izkopa pred izpiranjem ali izsušitvijo z obrizgom s cementim mlekom in prekritjem s PVC folijo</t>
  </si>
  <si>
    <t>Planiranje v ravnini med ovirami v terenu III. in IV. ktg</t>
  </si>
  <si>
    <t>Zasipi za zidovi jaškov z izkopanim materialom s komprimacijo v slojih do 20 cm, s transportom iz deponije do 100 m</t>
  </si>
  <si>
    <t>Zasipi za zidovi jaškov z izkopanim materialom s premetom, s komprimacijo v slojih do 20 cm</t>
  </si>
  <si>
    <t>Dobava in vgrajevanje nasipa iz gramoza ali grušča v debelini do 20 cm s planiranjem in komprimiranjem do Ev2 = 60 Mpa (tampon pod jaški)</t>
  </si>
  <si>
    <t>Dobava in vgrajevanje nearmiranega betona  C12/15, prereza 0,08 - 0,12 m3/m2, m1 (podložni beton pod jaški)</t>
  </si>
  <si>
    <t>Dobava in vgrajevanje armiranega betona C 35/45, PV-II, XS3, prereza 0,12-0,20 m3/m2,m1 (dno, stene in plošče jaškov)</t>
  </si>
  <si>
    <r>
      <t>Dobava, polaganje in vezanje armature B500A,</t>
    </r>
    <r>
      <rPr>
        <sz val="10"/>
        <rFont val="Arial"/>
        <family val="2"/>
      </rPr>
      <t xml:space="preserve"> obračun v kg po armaturnih načrtih</t>
    </r>
  </si>
  <si>
    <t xml:space="preserve">Dobava, montaža in demontaža dvostranskega opaža ravnih zidov višine do 3 m z opiranjem </t>
  </si>
  <si>
    <t>Dobava, montaža in demontaža opaža ravnih plošč debeline do 20 cm, s podpiranjem do 3 m višine</t>
  </si>
  <si>
    <t>Dobava, montaža in demontaža opaža jaškov - podnožij za pokrove</t>
  </si>
  <si>
    <t>Dobava, montaža in demontaža opaža odprtin in prehodov razvite površine do 0,10 m2 (poglobitve v talni plošči jaškov)</t>
  </si>
  <si>
    <t>Zaribanje svežega betona z dodajanjem suhe mešanice C.M. 1:2, kot finalni tlak (dno jaškov)</t>
  </si>
  <si>
    <t>Elastosil - premaz delovnih stikov</t>
  </si>
  <si>
    <t>Dobava, montaža in demontaža opaža odprtin in prehodov razvite površine 0,50 - 1,00 m2 (za prehodne cevi)</t>
  </si>
  <si>
    <t>Zapolnitev odprtine v območju prehoda PVC cevi skozi stene kabelskih jaškov s cementno malto 1:3 z dodatkom za nabrekanje ter zatesnitev stikov s trajnoelastičnim (TIO) kitom - vodotesno!</t>
  </si>
  <si>
    <t>Dobava in polaganje FeZn ozemljitvenega valjanca 25/4 mm, kompletno z vsemi potrebnimi čepnimi podporami, sponkami, vijačenjem na pokrove jaškov, varjenjem na armaturo in povezavami z vodniki P/F 35 mm2</t>
  </si>
  <si>
    <t xml:space="preserve">LTŽ pokrov NORINCO Art. ER6S075075 VCHC – svetla mera 750x750 mm, nos. 600 KN </t>
  </si>
  <si>
    <t>JAŠEK E-122, dim 2,20x2,00x1,60 m, z naslednjimi deli:</t>
  </si>
  <si>
    <t>3.1.1.</t>
  </si>
  <si>
    <t>3.1.2.</t>
  </si>
  <si>
    <t>3.1.3.</t>
  </si>
  <si>
    <t>3.1.4.</t>
  </si>
  <si>
    <t>3.1.5.</t>
  </si>
  <si>
    <t>3.1.6.</t>
  </si>
  <si>
    <t>3.1.7.</t>
  </si>
  <si>
    <t>3.1.8.</t>
  </si>
  <si>
    <t>3.1.9.</t>
  </si>
  <si>
    <t>3.1.10.</t>
  </si>
  <si>
    <t>3.1.11.</t>
  </si>
  <si>
    <t>3.1.12.</t>
  </si>
  <si>
    <t>3.1.13.</t>
  </si>
  <si>
    <t>3.1.14.</t>
  </si>
  <si>
    <t>3.1.15.</t>
  </si>
  <si>
    <t>3.1.16.</t>
  </si>
  <si>
    <t>3.1.17.</t>
  </si>
  <si>
    <t>3.2.1</t>
  </si>
  <si>
    <t>3.2.2</t>
  </si>
  <si>
    <t>3.2.3</t>
  </si>
  <si>
    <t>3.2.4</t>
  </si>
  <si>
    <t>3.2.5</t>
  </si>
  <si>
    <t>3.2.6</t>
  </si>
  <si>
    <t>3.2.7</t>
  </si>
  <si>
    <t>3.3.1</t>
  </si>
  <si>
    <t>3.4.1</t>
  </si>
  <si>
    <t>3.4.2</t>
  </si>
  <si>
    <t>3.4.3</t>
  </si>
  <si>
    <t>3.4.4</t>
  </si>
  <si>
    <t>3.5.1</t>
  </si>
  <si>
    <t>3.5.2</t>
  </si>
  <si>
    <t>3.5.3</t>
  </si>
  <si>
    <t>3.5.4</t>
  </si>
  <si>
    <t>3.5.5</t>
  </si>
  <si>
    <t>3.5.6</t>
  </si>
  <si>
    <t>3.5.7</t>
  </si>
  <si>
    <t>3.5.8</t>
  </si>
  <si>
    <t>3.5.9</t>
  </si>
  <si>
    <t>3.5.10</t>
  </si>
  <si>
    <t>3.6.1</t>
  </si>
  <si>
    <t>3.6.2</t>
  </si>
  <si>
    <t>3.6.3</t>
  </si>
  <si>
    <t>3.6.4</t>
  </si>
  <si>
    <t>3.6.5</t>
  </si>
  <si>
    <t>3.6.6</t>
  </si>
  <si>
    <t>3.6.7</t>
  </si>
  <si>
    <t>3.6.8</t>
  </si>
  <si>
    <t>3.6.9</t>
  </si>
  <si>
    <t>3.6.10</t>
  </si>
  <si>
    <t>3.6.11</t>
  </si>
  <si>
    <t>3.6.12</t>
  </si>
  <si>
    <t>3.6.13</t>
  </si>
  <si>
    <t>3.6.14</t>
  </si>
  <si>
    <t>3.6.15</t>
  </si>
  <si>
    <t>3.6.16</t>
  </si>
  <si>
    <t>3.6.17</t>
  </si>
  <si>
    <t>3.6.18</t>
  </si>
  <si>
    <t>3.6.19</t>
  </si>
  <si>
    <t>3.6.20</t>
  </si>
  <si>
    <t>3.6.21</t>
  </si>
  <si>
    <t>3.7.1</t>
  </si>
  <si>
    <t>3.7.2</t>
  </si>
  <si>
    <t>3.7.3</t>
  </si>
  <si>
    <t>3.7.4</t>
  </si>
  <si>
    <t>3.7.5</t>
  </si>
  <si>
    <t>3.7.6</t>
  </si>
  <si>
    <t>3.7.7</t>
  </si>
  <si>
    <t>3.7.8</t>
  </si>
  <si>
    <t>3.7.9</t>
  </si>
  <si>
    <t>3.7.10</t>
  </si>
  <si>
    <t>3.7.11</t>
  </si>
  <si>
    <t>3.7.12</t>
  </si>
  <si>
    <t>3.7.13</t>
  </si>
  <si>
    <t>3.7.14</t>
  </si>
  <si>
    <t>3.7.15</t>
  </si>
  <si>
    <t>3.7.16</t>
  </si>
  <si>
    <t>3.7.17</t>
  </si>
  <si>
    <t>3.7.18</t>
  </si>
  <si>
    <t>3.7.19</t>
  </si>
  <si>
    <t>3.7.20</t>
  </si>
  <si>
    <t>3.7.21</t>
  </si>
  <si>
    <t>EKK - GRADBENA DELA SKUPAJ</t>
  </si>
  <si>
    <t>OPOMBA:
V tem popisu so zajeta dela za izvedbo:
- ustroja na območju navezave konstrukcije podaljšanja Pomola I na obstoječe stanje
- nove horizontalne signalizacija
 - dela zajeta v zavihku Prometna ureditev zajeti v PID dokumentaciji posamezne konstrukcijske enote!</t>
  </si>
  <si>
    <t>OPOMBA:
dela zajeta v zavihku Vodovod, hidrantno omrežje, EKK - gradbena dela zajeti v PID dokumentaciji posamezne konstrukcijske enote</t>
  </si>
  <si>
    <t>ELEKTRIČNE INŠTALACIJE IN TELEKOMUNIKACIJE</t>
  </si>
  <si>
    <t>08.</t>
  </si>
  <si>
    <t>08.1.</t>
  </si>
  <si>
    <t>NN omrežje - elektromontažna dela</t>
  </si>
  <si>
    <t>Zunanja razsvetljava - elektromontažna dela</t>
  </si>
  <si>
    <t>Stikalni bloki</t>
  </si>
  <si>
    <t>OPOMBE:</t>
  </si>
  <si>
    <t>OPOMBE:
Za vse postavke velja, da je v ceni upoštevana dobava, usklajevanje z naročnikom in ostalimi izvajalci, organiziranje izklopa, montaža in montažni material. 
Za izvedbo nekaterih del, je v postavkah potrebno upoštevati strošek uporabe avtodvigala. Dodatnih stroškov iz tega naslova naročnik ne bo priznal.
Izvedbo del mora izvajalec prilagajati luškemu delovnemu procesu, ki se mora odvijati nemoteno. V kolikor bo izvajalec za izvedbo del moral začasno umikati mehanizacijo, mora te stroške vključiti v svojo ponudbo. Dodatnih stroškov iz tega naslova naročnik ne bo priznal.
Pri izdelavi ponudbe je potrebno pri stikalnih blokih upoštevati poleg navedenega v postavkah tudi: Izdelavo napisnih ploščic za označevanje elementov, izdelavo vseh kabelskih označb, ves vezni, pritrdilni in drobni montažni material, vse označbe stikalnega bloka je izvesti v skladu z veljavnimi predpisi, atesti, vse potrebne meritve in preiskuse, spuščanje v pogon.</t>
  </si>
  <si>
    <t>A.</t>
  </si>
  <si>
    <t>A.07</t>
  </si>
  <si>
    <t>Rf valjanec RH1 30x3,5 mm, nameščen v obalnem kolektorju</t>
  </si>
  <si>
    <t>A.08</t>
  </si>
  <si>
    <t>Dobava in montaža INOX križne sponke (trak-trak)</t>
  </si>
  <si>
    <t>A.09</t>
  </si>
  <si>
    <t>Dobava in montaža INOX zidnega nosilca za trak 30x3,5mm</t>
  </si>
  <si>
    <t>A.10</t>
  </si>
  <si>
    <t>INOX kabelska lestev močnejše izvedbe (za večje obremenitve) dim 3000x300x60mm (D x Š x V),  kvaliteta jekla  AISI 316 A4, nameščena v obalnem konektorju, montažni in pritrdilni pribor zajet v postavki A.11.</t>
  </si>
  <si>
    <t>A.11</t>
  </si>
  <si>
    <t xml:space="preserve">Rf nosilna konstrukcija nameščen v obalnem kolektorju sestavljena iz Rf profilov kot npr. Sikla, Horizontalna tirnica 41/41/2,0 dolžine 0,85m, vertikalna tirnica 41/41/2,0 dolžine 1,5m,  komplet z pripadajočim veznim in pritrdilnim materialom v Rf izvedbi </t>
  </si>
  <si>
    <t>A.13</t>
  </si>
  <si>
    <t>Izdelava vseh potrebnih zakonskih meritev (tudi prenapetostnih odvodnikov), preizkusov in pregledov, z izdelavo pisnih protokolov (v pisni in elektronski obliki)</t>
  </si>
  <si>
    <t>kpl.</t>
  </si>
  <si>
    <t>NN omrežje - elektromontažna dela SKUPAJ</t>
  </si>
  <si>
    <t>ELEKTRIČNE INŠTALACIJE IN TELEKOMUNIKACIJE SKUPAJ</t>
  </si>
  <si>
    <t>A.06</t>
  </si>
  <si>
    <t>Rf valjanec RH1 30x3,5 mm, položen v izkopan kabelski jarek in znotraj kabelskih jaškov</t>
  </si>
  <si>
    <t>B.</t>
  </si>
  <si>
    <t>Zunanja razsvetljava - elektromontažna dela SKUPAJ</t>
  </si>
  <si>
    <t>C.</t>
  </si>
  <si>
    <t>Stikalni bloki SKUPAJ</t>
  </si>
  <si>
    <t>D.</t>
  </si>
  <si>
    <t>Telekomunikacije</t>
  </si>
  <si>
    <t>11.</t>
  </si>
  <si>
    <t>Telekomunikacije SKUPAJ</t>
  </si>
  <si>
    <t>11.1</t>
  </si>
  <si>
    <t>A.01</t>
  </si>
  <si>
    <t xml:space="preserve">Kabel NYY položen v kabelsko kanalizacijo, na kabelske police, skupaj s kabelskimi končniki in priklopom
* 4 x 95mm2 </t>
  </si>
  <si>
    <t>A.02</t>
  </si>
  <si>
    <t xml:space="preserve">Izvedba kabelskih končnikov na napajalnih kablih in priklop na ustrezno priklopno mesto, za naslednje kable:
* 4 x 95mm2 </t>
  </si>
  <si>
    <t>B.01</t>
  </si>
  <si>
    <t xml:space="preserve">Dobava, polaganje in priklop kabelskega vodnika RV-K med stikalnim blokom in reflektorji na svetlobnem stebru ter dostopno točko in kamerami, položenimi v cevi svetlobnega stebra ter uvlečenim v ojačane instalacijske cevi. V stebru so kabli pritrjeni na verigo, katera poteka od vrha do dna stolpa. Gre za sledeče kable:  
 * RV-K 3x2,5 mm2 (l=50m/izvod; 18 kablov po stolpu)                    </t>
  </si>
  <si>
    <t>B.02</t>
  </si>
  <si>
    <t xml:space="preserve">Dobava in montaža zaščitne spiralne fleksibilne PVC cevi raznih premerov, kot naprimer SECAFLEX  </t>
  </si>
  <si>
    <t>B.03</t>
  </si>
  <si>
    <t>Dobava in montaža INOX vezic dim.: 4x200mm za pritrditev kablov po verigi</t>
  </si>
  <si>
    <t>B.04</t>
  </si>
  <si>
    <t>Samo montaža in priklop LED svetilke 600W LED Flood Lights w/SMPS, BRKT, 4000K, Asymmetric Lens, Visor, tip APACK 600 FT ASM Visor, »Hyundai Glovis«, na nove svetlobne stolpe, komplet s pritrdilnim in vijačnim materialom. Svetilke so skladiščene v Luki Koper.</t>
  </si>
  <si>
    <t>B.05</t>
  </si>
  <si>
    <t>Samo montaža in priklop prenapetostnih zaščit LED reflektorjev, tip SPD-20-240P, "Meanwell" v nove PVC doze. Prenapetostne zaščite so skladiščene v Luki Koper.</t>
  </si>
  <si>
    <t>B.06</t>
  </si>
  <si>
    <t>Dobava in montaža nove PVC doze dim. 190x140x70 mm, IP56, z 2x uvodnicami PG13,5 in tipskim nosilcem ERICO, za montažo doze na košaro svetlobnega stolpa brez vrtanja v konstrukcijo</t>
  </si>
  <si>
    <t>B.07</t>
  </si>
  <si>
    <t xml:space="preserve">Dobava in montaža vročepocinkanega 16 - kotnega 35m svetilnega stebra, z osem kotnim podestom (košaro) za montažo 16 x 600W reflektorjev (tip APACK 600 FT ASM Visor) za cel krog (360°), s konzolami za namestitev 16 reflektorjev, z nastavkom za strelovodno lovilno palico, konzolo za kamere, konzolo za WiFi antene, siderno ploščo in sidernimi vijaki z maticami (32x 30x1500mm) in sicer: 
jekleni steber škatlaste oblike 16 - koten, skupne višine 35m, izdelan za 3.cono vetra - 208,1 km/h, (italijanski standard: cona vetra 8 - Trst-, razred nagubanosti terena D, kategorija izpostavljenosti II, površina izpostavljenosti reflektorjev Aq=4,6m2), sestavljen iz treh delov,  z montažnim podestom opremljenim z zaščitno ograjo, komplet z montažno ploščo. Zgornji osemkotni obroč na košari je od spodnjega obroča odmaknjen za 0,6m, tako da zgornji reflektorji ne bodo svetili na spodnje in ne bo odboja v nebo. Stolp naj ima revizijsko odprtino ob vznožju dim. 270x900mm. Celotna konstrukcija je antikorozivno zaščitena z vročim cinkanjem. Steber se montira na predhodno vgrajeno sidrno ploščo, ki se vgradi v betonski temelj. Uporabi se tipski steber proizvajalca "NCM". Glej detajl v PZI projektu.     </t>
  </si>
  <si>
    <t>B.08</t>
  </si>
  <si>
    <t>Dobava in montaža fiksnega varovalnega sistema SOELL na 35m svetlobni stolp. Gre za dobavo in montažo sledečega materiala:</t>
  </si>
  <si>
    <t>* Pokrov (vrata) za na lestev SOELL, Aluminij, s
pritrditvenim materialom, za preprečitev dostopa nepooblaščenih osebam, šifra ACD1399</t>
  </si>
  <si>
    <t>* Y lestev vroče cinkana, L=2240 mm, šifra 10632</t>
  </si>
  <si>
    <t>* Konzola BB-SSTR, L=150mm, šifra 11048</t>
  </si>
  <si>
    <t>* Konzola BB-SSTR, L=130mm, šifra 14750</t>
  </si>
  <si>
    <t>* Nosilec BB-SSTR, L=100mm, šifra 14747</t>
  </si>
  <si>
    <t>* Pregibno počivališče za lestve, šifra 23723</t>
  </si>
  <si>
    <t>* Izvlečni končnik 12kN, šifra 26027</t>
  </si>
  <si>
    <t>* Zgornji togi končnik, šifra 11634</t>
  </si>
  <si>
    <t xml:space="preserve">* vijak M16*45 + matica + podložka </t>
  </si>
  <si>
    <t>komplet</t>
  </si>
  <si>
    <t>B.10</t>
  </si>
  <si>
    <t>Izdelava ozemljitve stikalnega bloka SB-SS-KTx. Pri tem gre za:</t>
  </si>
  <si>
    <t>*Dobava in montaža križne sponke (trak-trak) v jašku pred omaro</t>
  </si>
  <si>
    <t>*Žica 1x HO7V-K 35mm2 (izvedba spojitve traka na stikalni blok)</t>
  </si>
  <si>
    <t>*Izdelava kabelskega končnika na vodniku HO7V-K 35mm2 in priključitev na PE zbiralko</t>
  </si>
  <si>
    <t>B.11</t>
  </si>
  <si>
    <t>Veriga za pritrditev kablov nameščena v svetlobnem stolpu, v skupni dolžini 70m, za pritrditev energetskih in telekomunikacijskih kablov (ločeno 2x35m)</t>
  </si>
  <si>
    <t>B.12</t>
  </si>
  <si>
    <t>Svetlobnotehnične meritve z izdelavo poročila (v pisni in elektronski obliki)</t>
  </si>
  <si>
    <t>B.13</t>
  </si>
  <si>
    <t>Dopolnitev obstoječega SCADA sistema Iconics Genesis64, za potrebe upravljanja razsvetljave novih svetlobnih stolpov na kontejnerskem terminalu. Izdelava aplikativnega dela na strežniku vključno z mobilno aplikacijo obsega:
- izdelava grafike (animirane sinoptične sheme s sliko objekta z vnešenimi glavnimi napravami za 1 novi svetlobni stolp,                                                                                                                    -  vnos in konfiguracija alarmov,                                                                                                                                   - izdelava trendov in grafičnih prikazov zgodovinskih parametrov,                                                                                                                                                                                                                                                                                                                                                                                                                                                                                                                                                                                                                           - dopolnitev drevesne strukture, integracija grafike, trendov, alarmov, 
- izdelava vmesnika za spremljanje obratovalnih ur razsvetljave po reflektorju in po stolpu na mesečnem nivoju
- izdelava vmesnika za pošiljanje alarmov ob okvari posamezne svetilke preko elektronskega sporočila (email)                                                           - izdelava vmesnika za samodejno resetiranje premostitve fotocelic na celotnem segmentu zunanje razsveltjave z možnostjo blokiranja funkcije za potrebe izvajanja vzdrževalnih posegov                                                                                                                          - Izvajalec je po končanem delu dolžan naročniku posredovati izvorno kodo izdelanega celotnega sistema.</t>
  </si>
  <si>
    <t>B.14</t>
  </si>
  <si>
    <t>Licence za Iconics Genesis64:
- SupportWorX SITE Plan podpora za vzdrževanje SCADE, ki zajema nudenje pomoči in možnost nadgradenj za obdobje 3 let
- WEBHMI-BRWSR licenca, ki vključuje Advanced Client Station licenco za 5 postaj, ki omogoča polno funkcionalnost upravljanja SCADE Iconics Genesis64 preko thick klient oddaljene aplikacije ali Web brskalnika iz oddaljene delovne postaje</t>
  </si>
  <si>
    <t>B.15</t>
  </si>
  <si>
    <r>
      <t xml:space="preserve">Dobava in montaža 0,4 kV stikalnega bloka </t>
    </r>
    <r>
      <rPr>
        <b/>
        <sz val="10"/>
        <rFont val="Arial"/>
        <family val="2"/>
        <charset val="238"/>
      </rPr>
      <t xml:space="preserve">SB-SSKT-18. </t>
    </r>
  </si>
  <si>
    <t>Gre za prostostoječo INOX omaro, katera bo nameščena na poln armirano betonski temelj izdelan ob temelju 35m stolpa, ki sega 40 cm nad končnim tlakom. Omara je dvostranska, sestavljena iz treh polj s sledečimi elementi:</t>
  </si>
  <si>
    <t>* UNIKATNA dvodelna omara iz INOX pločevine dim. 1800x1800x700m (Š x V x G), pobarvana RAL 7035, IP54 s skupno dvokapno strešico, dvostranska, sestavljena iz treh polj. Na eni strani bo energetsko polje, katero bo zaprto z dvokrilnimi vrati dim. 2x650 mm (+K1) ter polje za potrebe telekomunikacij (+K2), katero bo zaprto z enokrilnimi vrati dim. 1x500 mm, na drugi strani pa bo polje za potrebe katodne zaščite, katero bo zaprto s tremi enokrilniki vrati dim. 3x600 mm (+K3). Vrata morajo imeti vgrajeno ročko na tritočkovno zapiralo z možnostjo vstavitve polcilindričnega zapirala za vgradnjo tipske ključavnice investitorja</t>
  </si>
  <si>
    <t xml:space="preserve">* nosilni INOX jekleni okvir s sidri dim.: 1800x700mm iz kotnega profila 70x70x5mm, ter z privarjenimi 10x INOX vijaki M12 za pritrditev omare na sidro (glej detajl omare) </t>
  </si>
  <si>
    <t xml:space="preserve">*100A odklopnik tip NSX100N, 3P, z elektronsko zaščitno enoto MICROLOGIC 2 in z standardno direktno vrtljivo črno ročko,  "Schneider" </t>
  </si>
  <si>
    <t xml:space="preserve">* 100A odklopnik tip NSX100N, 3P, z elektronsko zaščitno enoto MICROLOGIC 2, "Schneider" </t>
  </si>
  <si>
    <t>* tripolni varovalčni ločilnik HVL 00 3-p M8-SP70P "ETI"</t>
  </si>
  <si>
    <t>* varovalka NV00, 80 A, "ETI"</t>
  </si>
  <si>
    <t xml:space="preserve">* odklopnik tip PKZM0-1-T, "Eaton"     </t>
  </si>
  <si>
    <t xml:space="preserve">* inštalacijski odklopnik tip ETIMAT11-2A/1P-C "ETI" </t>
  </si>
  <si>
    <t xml:space="preserve">* inštalacijski odklopnik tip ETIMAT10-6A/1P-C "ETI" </t>
  </si>
  <si>
    <t xml:space="preserve">* inštalacijski odklopnik tip ETIMAT10-6A/3P-C "ETI" </t>
  </si>
  <si>
    <t xml:space="preserve">* inštalacijski odklopnik tip ETIMAT10-10A/1P-C "ETI" </t>
  </si>
  <si>
    <t xml:space="preserve">* inštalacijski odklopnik tip ETIMAT10-16A/1P-C "ETI" </t>
  </si>
  <si>
    <t xml:space="preserve">* inštalacijski odklopnik tip ETIMAT10-20A/1P-C "ETI" </t>
  </si>
  <si>
    <t xml:space="preserve">* inštalacijski odklopnik tip ETIMAT10-20A/3P-C "ETI" </t>
  </si>
  <si>
    <t xml:space="preserve">* inštalacijski odklopnik tip ETIMAT10-25A/3P-C "ETI" </t>
  </si>
  <si>
    <t xml:space="preserve">* inštalacijski odklopnik tip ETIMAT10-32A/3P-C "ETI" </t>
  </si>
  <si>
    <t xml:space="preserve">* inštalacijski odklopnik tip ETIMAT10-50A/3P-C "ETI" </t>
  </si>
  <si>
    <t>* zaščitno stikalo na diferenčni tok EFI-4; 40A/0,03A Tip A "ETI"</t>
  </si>
  <si>
    <t xml:space="preserve">* prenapetostni odvodnik Protec C40/320, 1P, "Iskrazaščite" </t>
  </si>
  <si>
    <t xml:space="preserve">* varovalčni ločilnik WSI4 z cevno varovalko G20/2.00A/F,             "Weidmüller"                             </t>
  </si>
  <si>
    <t xml:space="preserve">* kontaktor tip LC1-D18P7, "Schneider"            </t>
  </si>
  <si>
    <t>* kontaktor tip RSB2A080P7, 230V ac, "Telemecanique-Schneider"</t>
  </si>
  <si>
    <t>* zaščitni modul tip RZM021FP, "Telemecanique-Schneider"</t>
  </si>
  <si>
    <t>* podnožje tip RSZE1S48M, "Telemecanique-Schneider"</t>
  </si>
  <si>
    <t>* zaklopka tip RSZR215, "Telemecanique-Schneider"</t>
  </si>
  <si>
    <t>* kontaktor tip RXM4AB2BD, 24V dc, "Telemecanique-Schneider"</t>
  </si>
  <si>
    <t>* zaščitni modul tip RXM021RB, "Telemecanique-Schneider"</t>
  </si>
  <si>
    <t>* podnožje tip RXZE2S114M, "Telemecanique-Schneider"</t>
  </si>
  <si>
    <t>* zaklopka tip RXZ400, "Telemecanique-Schneider"</t>
  </si>
  <si>
    <t>* Tokovno nastavljivo stikalo  tip S-C-L P5 5A, DAT-CON</t>
  </si>
  <si>
    <t xml:space="preserve">* fotorele s fotosondo tip IRC01S1F, 220V, "Seltron" (fotosonda se zaključi v nadometni plastični dozi fi 60mm brez spodnje uvodnice, zaradi svetlobe)                            </t>
  </si>
  <si>
    <t xml:space="preserve">* uporovni grelec RC-90 "Schneider"               </t>
  </si>
  <si>
    <t xml:space="preserve">* regulator temperature TS 140 "Schneider" </t>
  </si>
  <si>
    <t xml:space="preserve">* regulator temperature TS 141 "Schneider" </t>
  </si>
  <si>
    <t xml:space="preserve">* ventilator s filtrom in in zaščitno rešetko VF300, IP54 "Schneider" </t>
  </si>
  <si>
    <t xml:space="preserve">* izhodna hladilna rešetka s filtrom FS130, IP54, "Schneider" </t>
  </si>
  <si>
    <t>* petpoložajno izbirno stikalo CMD, 10A, 5P, "Schneider"</t>
  </si>
  <si>
    <t>* transformator tip STI 0,315 (400/230 V), "Eaton"</t>
  </si>
  <si>
    <t xml:space="preserve">* tipka za vklop/izklop zunanje razsvetljave tip M22-DL-W, "Eaton"      </t>
  </si>
  <si>
    <t xml:space="preserve">* pritrdilni adapter M22-A, "Eaton"      </t>
  </si>
  <si>
    <t xml:space="preserve">* kontaktni element M22-KC10, "Eaton"      </t>
  </si>
  <si>
    <t>* Bela dioda za osvetlitev tipke M22-LED-W, (24Vdc), "Eaton"</t>
  </si>
  <si>
    <t xml:space="preserve">* Tipka za servisni vklop/izklop razsvetljave, tip M22-DDL-GR-X1/X0, "Eaton"  </t>
  </si>
  <si>
    <t xml:space="preserve">* pritrdilni adapter s kontaktni elementi M22-AK11, "Eaton"      </t>
  </si>
  <si>
    <t xml:space="preserve">* vtičnica vgradna PratiKa 32 A, 400V, (4P+PE) tip 82097                         "Schneider"                                  </t>
  </si>
  <si>
    <t xml:space="preserve">* vtičnica vgradna PratiKa 10/16 A, 230V, (2P+PE) tip 81141 "Schneider"                                  </t>
  </si>
  <si>
    <t xml:space="preserve">* vgradna svetilka za omarico NSYLAM75, vključno s servisno vtičnico 10A/230V "Schneider"                            </t>
  </si>
  <si>
    <t>* podaljšek s petimi šuko vtičnicami 10A, 2P+PE, stikalom za vklop/izklop, ter prenapetostno zaščito tip D, kateri bo vgrajen v telekomunikacijskem polju +K2</t>
  </si>
  <si>
    <t xml:space="preserve">* enopolni zbiralniški sistem UD160A, "ERICO" </t>
  </si>
  <si>
    <t xml:space="preserve">* priključne sponke tip K150/3, "Eaton"                                    </t>
  </si>
  <si>
    <t>* pokrov za sponke tip H-K150/5, "Eaton"</t>
  </si>
  <si>
    <t>* zbiralka Cu 30x10 mm, l=2x0,5m = 1m</t>
  </si>
  <si>
    <t>* nosilec za  zbiralko kot naprimer tip SV3031; l=40mm "Rittal"</t>
  </si>
  <si>
    <t xml:space="preserve">* vrstna sponka 35 mm2     "Weidmüller"                                                                     </t>
  </si>
  <si>
    <t xml:space="preserve">* vrstna sponka 16 mm2     "Weidmüller"                                                                     </t>
  </si>
  <si>
    <t xml:space="preserve">* vrstna sponka 4 mm2     "Weidmüller"                                                                     </t>
  </si>
  <si>
    <t>* plastificirana in vezana shema stikalnega bloka</t>
  </si>
  <si>
    <t>* pripadajoče tablice s trajnimi graviranimi napisi, UV obstojne in pritrjene na omarico (po detajlu)</t>
  </si>
  <si>
    <t xml:space="preserve">* drobni in vezni material                                                                        </t>
  </si>
  <si>
    <r>
      <t>Dobava in vgradnja krmilniške opreme v stikalni blok</t>
    </r>
    <r>
      <rPr>
        <b/>
        <sz val="10"/>
        <rFont val="Arial"/>
        <family val="2"/>
        <charset val="238"/>
      </rPr>
      <t xml:space="preserve">. </t>
    </r>
    <r>
      <rPr>
        <sz val="10"/>
        <rFont val="Arial"/>
        <family val="2"/>
        <charset val="238"/>
      </rPr>
      <t>Pri tem gre za sledeče:</t>
    </r>
  </si>
  <si>
    <t xml:space="preserve">* Napajalnik 24V, tip PULS ML70.100, DC Power Supply 24-28V/ 3A
</t>
  </si>
  <si>
    <t>* Krmilnik Cybro-2-24 Ethernet, tip Cybrotech</t>
  </si>
  <si>
    <t>* Razširitveni modul Bio-24R, tip Cybrotech</t>
  </si>
  <si>
    <t>* Povezovalno vodilo CAD-P0, tip Cybrotech</t>
  </si>
  <si>
    <t>* povezovalni kabel S-FTP cat.6A, l=3m, zaključen obojestransko s konektorji RJ45</t>
  </si>
  <si>
    <t>* Programiranje, testiranje in zagon</t>
  </si>
  <si>
    <t>C.01</t>
  </si>
  <si>
    <t>C.02</t>
  </si>
  <si>
    <t>D.02</t>
  </si>
  <si>
    <t>Dobava in uvlačenje optičnega kabla TOSM03 1x12 CMAN, vodotesen, zaščiten proti glodalcem, UV odporen, v cevi kabelske kanalizacije</t>
  </si>
  <si>
    <t>D.03</t>
  </si>
  <si>
    <t>Dobava in uvlačenje kabla S-FTP CAT_6A v steber svetlobnega stolpa razsvetljave h=35m; uvlek v prej pripravljeno zaščitno cev (4x 45m na svetlobni stolp)</t>
  </si>
  <si>
    <t>D.04</t>
  </si>
  <si>
    <t>Izolirna samougasna fleksibilna PVC cev (SECAFLEX) za polaganje kablov na mestih, kjer so ti izpostavljeni mehanskim poškodbam. Predvidene so naslednje dimenzije cevi:</t>
  </si>
  <si>
    <t>* 40 mm</t>
  </si>
  <si>
    <t>* 16 mm</t>
  </si>
  <si>
    <t>D.05</t>
  </si>
  <si>
    <t>Zaključevanje kabla (na terenu) s konektorji RJ45, cat.6A po standardu TIA 568A; na vrhu stolpa mora biti eden kabel zaključen v notranjosti brezžične dostopne točke CISCO AIR-AP1572EAC-E-K9 (konektor ne sme biti prevelik)</t>
  </si>
  <si>
    <t>D.06</t>
  </si>
  <si>
    <t>Kovinski optični delilnik F&amp;G ali EATON za 24 vlaken, tip SM za vgradnjo v 19" rack omaro s kaseto za optična vlakna, vključno z 24 kos optičnimi LC konektorji in 2 kos uvodnicami, v transformatorski postaji TP-KT1</t>
  </si>
  <si>
    <t>D.08</t>
  </si>
  <si>
    <t>Kovinski stenski optični delilnik FOKAB za 12 vlaken, tip SM tip SOD-12 s kaseto za optična vlakna, vključno z 12 kos optičnimi FC konektorji in 2 kos uvodnicami, v svetlobnih stolpih</t>
  </si>
  <si>
    <t>D.10</t>
  </si>
  <si>
    <t>Zaključitev optičnega kabla kapacitete 6 vlaken v stenski kovinski optični delilnik v svetlobnih stolpih, tip FOKAB SOD-12 s kaseto za optična vlakna</t>
  </si>
  <si>
    <t>D.11</t>
  </si>
  <si>
    <t>Varjenje optičnega kabla (v delilnikih svetlobnih stolpov - prespajanje optičnega kabla)</t>
  </si>
  <si>
    <t>D.12</t>
  </si>
  <si>
    <t>Dobava in montaža opreme za brezžično omrežje na svetlobni stolp, po specifikaciji:</t>
  </si>
  <si>
    <r>
      <rPr>
        <b/>
        <sz val="10"/>
        <rFont val="Arial"/>
        <family val="2"/>
        <charset val="238"/>
      </rPr>
      <t>Cisco Aironet AIR-AP1572EAC-E-K9</t>
    </r>
    <r>
      <rPr>
        <sz val="10"/>
        <rFont val="Arial"/>
        <family val="2"/>
        <charset val="238"/>
      </rPr>
      <t>: Brezžična dostopna točka za zunanjo montažo, 802.11ac dual band AP, 4x4:3SS,  E Domena, s štirimi priključnimi konektorji tip N za priklop zunanje antene, 2 x 10/100/1000Base-T</t>
    </r>
  </si>
  <si>
    <r>
      <rPr>
        <b/>
        <sz val="10"/>
        <rFont val="Arial"/>
        <family val="2"/>
        <charset val="238"/>
      </rPr>
      <t>AIR-ANT2588P3M-N</t>
    </r>
    <r>
      <rPr>
        <sz val="10"/>
        <rFont val="Arial"/>
        <family val="2"/>
        <charset val="238"/>
      </rPr>
      <t>: Usmerjena antena za frekvenčno območje 2.4GHz (8dBi) in 5GHz (8dBi) s tremi priključnimi konektorji tipa N in nosilcem za montažo na drog z možnostjo obračanja antene v x in y osi</t>
    </r>
  </si>
  <si>
    <r>
      <rPr>
        <b/>
        <sz val="10"/>
        <rFont val="Arial"/>
        <family val="2"/>
        <charset val="238"/>
      </rPr>
      <t>AIR-CAB010LL-N</t>
    </r>
    <r>
      <rPr>
        <sz val="10"/>
        <rFont val="Arial"/>
        <family val="2"/>
        <charset val="238"/>
      </rPr>
      <t>: nizkoizgubni kabel dolžine 3m</t>
    </r>
  </si>
  <si>
    <r>
      <rPr>
        <b/>
        <sz val="10"/>
        <rFont val="Arial"/>
        <family val="2"/>
        <charset val="238"/>
      </rPr>
      <t>AIR-ACCPMK1570-1</t>
    </r>
    <r>
      <rPr>
        <sz val="10"/>
        <rFont val="Arial"/>
        <family val="2"/>
        <charset val="238"/>
      </rPr>
      <t>: Pole-Mount Kit (Type-1) nosilec za 1570 Serija</t>
    </r>
  </si>
  <si>
    <r>
      <rPr>
        <b/>
        <sz val="10"/>
        <rFont val="Arial"/>
        <family val="2"/>
        <charset val="238"/>
      </rPr>
      <t>AIR-CORD-R3P-40UE</t>
    </r>
    <r>
      <rPr>
        <sz val="10"/>
        <rFont val="Arial"/>
        <family val="2"/>
        <charset val="238"/>
      </rPr>
      <t>: Napajalni kabel dolžine 12m za 1520 AC serijo brezžične dostopne točke, EU standard</t>
    </r>
  </si>
  <si>
    <r>
      <rPr>
        <b/>
        <sz val="10"/>
        <rFont val="Arial"/>
        <family val="2"/>
        <charset val="238"/>
      </rPr>
      <t>AIR-ACC245LA-N</t>
    </r>
    <r>
      <rPr>
        <sz val="10"/>
        <rFont val="Arial"/>
        <family val="2"/>
        <charset val="238"/>
      </rPr>
      <t>: Prenapetostna zaščita za frekvenčno področje 2.4GHz in 5GHz s priključnimi konektoji tipa N</t>
    </r>
  </si>
  <si>
    <r>
      <rPr>
        <b/>
        <sz val="10"/>
        <rFont val="Arial"/>
        <family val="2"/>
        <charset val="238"/>
      </rPr>
      <t>servisna podpora</t>
    </r>
    <r>
      <rPr>
        <sz val="10"/>
        <rFont val="Arial"/>
        <family val="2"/>
        <charset val="238"/>
      </rPr>
      <t xml:space="preserve"> za brezžične dostopne točke, 3-letna garancija (servis pass)</t>
    </r>
  </si>
  <si>
    <r>
      <t>drog za anteno</t>
    </r>
    <r>
      <rPr>
        <sz val="10"/>
        <rFont val="Arial"/>
        <family val="2"/>
        <charset val="238"/>
      </rPr>
      <t>, izvlečna dvojna cev fi40mm iz inoksa, dolžine 2,5 m, z nosilcem za montažo na zgornji obroč košare svetlobnega stolpa</t>
    </r>
  </si>
  <si>
    <t>D.13</t>
  </si>
  <si>
    <t>Dobava in montaža mrežne opreme v svetlobni stolp po specifikaciji:</t>
  </si>
  <si>
    <r>
      <t>omrežno stikalo,</t>
    </r>
    <r>
      <rPr>
        <sz val="10"/>
        <rFont val="Arial"/>
        <family val="2"/>
        <charset val="238"/>
      </rPr>
      <t xml:space="preserve"> specifikacija: MOXA EDS-G512E-4GSFP-T </t>
    </r>
  </si>
  <si>
    <r>
      <t>SFP modul,</t>
    </r>
    <r>
      <rPr>
        <sz val="10"/>
        <rFont val="Arial"/>
        <family val="2"/>
        <charset val="238"/>
      </rPr>
      <t xml:space="preserve"> specifikacija: tip SFP-1GLXLC-T</t>
    </r>
  </si>
  <si>
    <r>
      <t xml:space="preserve">Napajalnik, </t>
    </r>
    <r>
      <rPr>
        <sz val="10"/>
        <rFont val="Arial"/>
        <family val="2"/>
        <charset val="238"/>
      </rPr>
      <t>PULS SL5.100</t>
    </r>
  </si>
  <si>
    <r>
      <t xml:space="preserve">optični prespojni kabel </t>
    </r>
    <r>
      <rPr>
        <sz val="10"/>
        <rFont val="Arial"/>
        <family val="2"/>
        <charset val="238"/>
      </rPr>
      <t>SM LC – FC dolžine 1 m</t>
    </r>
  </si>
  <si>
    <r>
      <t xml:space="preserve">optični prespojni kabel </t>
    </r>
    <r>
      <rPr>
        <sz val="10"/>
        <rFont val="Arial"/>
        <family val="2"/>
        <charset val="238"/>
      </rPr>
      <t>SM LC – LC dolžine 3 m</t>
    </r>
  </si>
  <si>
    <t>D.15</t>
  </si>
  <si>
    <t xml:space="preserve">Označevanje optičnega kabla v kabelskih jaških, na delilnikih in v omari z ustrezno ploščico iz nerjaveče pločevine z označbo kabla in priključnimi točkami </t>
  </si>
  <si>
    <t>D.16</t>
  </si>
  <si>
    <t xml:space="preserve">Kontrolne meritve SM kablov </t>
  </si>
  <si>
    <t>D.17</t>
  </si>
  <si>
    <t xml:space="preserve">Kontrolne meritve S-FTP kabla cat.6A  </t>
  </si>
  <si>
    <t>10.1.</t>
  </si>
  <si>
    <t>A.03</t>
  </si>
  <si>
    <t>Demontaža obstoječih kandelabrov višine cca 10m in dostava v skladišče rezevnega materiala za vzdrževanje elektroenergetskih naprav v Luki Koper.</t>
  </si>
  <si>
    <t>A.04</t>
  </si>
  <si>
    <t>Demontaža obstoječih svetilk zunanje razsvetljave nameščenih na kandelabrih in dostava v skladišče rezevnega materiala za vzdrževanje elektroenergetskih naprav v Luki Koper.</t>
  </si>
  <si>
    <t>A.05</t>
  </si>
  <si>
    <t>Izvlečenje obstoječega kabla NYY-J 4x16 mm2 navijanje na boben in dostava v skladišče rezevnega materiala za vzdrževanje elektroenergetskih naprav v Luki Koper.</t>
  </si>
  <si>
    <t>A.12</t>
  </si>
  <si>
    <t>Dobava in vgradnja varovalčnih vložkov v NN blok v transformatorski postaji TP-KT1. Gre za sledeče tipe varovalk:
* NV2/160A</t>
  </si>
  <si>
    <t>D.01</t>
  </si>
  <si>
    <t>Dobava in uvlačenje optičnega kabla TOSM03 1x24 CMAN, vodotesen, zaščiten proti glodalcem, UV odporen, v cevi kabelske kanalizacije</t>
  </si>
  <si>
    <t>D.07</t>
  </si>
  <si>
    <t>Dobava in montaža komunikacijske omare v novem vozlišču v NN prostoru v transformatorski postaji TP-KT1. Pri tem gre za sledeče:</t>
  </si>
  <si>
    <r>
      <t xml:space="preserve">*tipska omara tip </t>
    </r>
    <r>
      <rPr>
        <b/>
        <sz val="10"/>
        <rFont val="Arial"/>
        <family val="2"/>
        <charset val="238"/>
      </rPr>
      <t>X 8080 46 HE</t>
    </r>
    <r>
      <rPr>
        <sz val="10"/>
        <rFont val="Arial"/>
        <family val="2"/>
        <charset val="238"/>
      </rPr>
      <t>, ODM, pobarvana RAL 7032, dim. 800 x 800 x 2250 mm (Š x G x V), enovratna s steklom, s snemljivimi bočnimi in zadnjo stranico</t>
    </r>
  </si>
  <si>
    <t>*polica za v omaro 19" 2HE globine 400 mm, barve RAL 7035</t>
  </si>
  <si>
    <t>*razdelilnik s prenapetostno zaščito 19" 230V 16A 9V 1HE</t>
  </si>
  <si>
    <t>*vodilo (organizator) kablov 19" 1HE tip K, jeklena barvana pločevina, barva svetlo siva RAL 9002</t>
  </si>
  <si>
    <t>*hladilna enota z dvema ventilatorjema, termostatom</t>
  </si>
  <si>
    <t>D.09</t>
  </si>
  <si>
    <t>Zaključitev optičnega kabla kapacitete 24 vlaken v obstoječi omari v TK vozlišču v upravni stavbi kontejnerskega terminala in TP-KT1</t>
  </si>
  <si>
    <t>D.14</t>
  </si>
  <si>
    <t>Dobava in montaža mrežne opreme v telekomunikacijska vozlišča po specifikaciji:</t>
  </si>
  <si>
    <t>Konfiguracija in priklop omrežnega stikala v obstoječ sklad stikal Extreme Summit X460-G2</t>
  </si>
  <si>
    <t>omrežno stikalo, specifikacija: Extreme Summit X460-G2-24x-10GE4-Base</t>
  </si>
  <si>
    <t>Stacking modul: Summit X460-G2 VIM-2q, VIM modul za povezavo stikal X460-G2 v sklad, ki vsebuje 2 x 40GBASE-X reži za QSFP+ module</t>
  </si>
  <si>
    <t>Licenca: ExtremeXOS Advance Edge Licenca za Summit x460</t>
  </si>
  <si>
    <t>Napajalni kabel: PWR CORD,10A,EUROPE,CEE7,C15, Napajalni kabel, 10A, EUROPE, CEE7, IEC320-C15</t>
  </si>
  <si>
    <t>optični prespojni kabel SM LC – LC dolžine 1 m</t>
  </si>
  <si>
    <r>
      <rPr>
        <b/>
        <sz val="11"/>
        <rFont val="Tahoma"/>
        <family val="2"/>
        <charset val="238"/>
      </rPr>
      <t>Ventilator:</t>
    </r>
    <r>
      <rPr>
        <sz val="11"/>
        <rFont val="Tahoma"/>
        <family val="2"/>
        <charset val="238"/>
      </rPr>
      <t xml:space="preserve"> Summit Fan module FB, modul z ventilatorji za Summit X460-G2/X450-G2 serijo stikal – zračni tok spredaj – zadaj</t>
    </r>
  </si>
  <si>
    <r>
      <rPr>
        <b/>
        <sz val="11"/>
        <rFont val="Tahoma"/>
        <family val="2"/>
        <charset val="238"/>
      </rPr>
      <t>Napajalnik:</t>
    </r>
    <r>
      <rPr>
        <sz val="11"/>
        <rFont val="Tahoma"/>
        <family val="2"/>
        <charset val="238"/>
      </rPr>
      <t xml:space="preserve"> Summit 300W AC PSU FB, 300W AC napajalni modul za Summit X460-G2 serijo stikal</t>
    </r>
  </si>
  <si>
    <r>
      <rPr>
        <b/>
        <sz val="11"/>
        <rFont val="Tahoma"/>
        <family val="2"/>
        <charset val="238"/>
      </rPr>
      <t>Stacking kabel:</t>
    </r>
    <r>
      <rPr>
        <sz val="11"/>
        <rFont val="Tahoma"/>
        <family val="2"/>
        <charset val="238"/>
      </rPr>
      <t xml:space="preserve"> 0.5m QSFP+ Passive Copper Cable,  40 Gigabit Ethernet QSFP+ kabel za povezavo stikal v sklad dolžine 0.5m</t>
    </r>
  </si>
  <si>
    <r>
      <rPr>
        <b/>
        <sz val="11"/>
        <rFont val="Tahoma"/>
        <family val="2"/>
        <charset val="238"/>
      </rPr>
      <t xml:space="preserve">SFP modul: </t>
    </r>
    <r>
      <rPr>
        <sz val="11"/>
        <rFont val="Tahoma"/>
        <family val="2"/>
        <charset val="238"/>
      </rPr>
      <t>10GBASE-LR SFP+, 1310nm, podpora DDMI (Digital Diagnostic Monitoring Interfaces), LC konektor, domet do 10km po enorodovnem (SM) optičnem vlaknu</t>
    </r>
  </si>
  <si>
    <r>
      <rPr>
        <b/>
        <sz val="11"/>
        <rFont val="Tahoma"/>
        <family val="2"/>
        <charset val="238"/>
      </rPr>
      <t>Cisco Aironet AIR-AP1572EAC-E-K9</t>
    </r>
    <r>
      <rPr>
        <sz val="11"/>
        <rFont val="Tahoma"/>
        <family val="2"/>
        <charset val="238"/>
      </rPr>
      <t>: Brezžična dostopna točka za zunanjo montažo, 802.11ac dual band AP, 4x4:3SS,  E Domena, s štirimi priključnimi konektorji tip N za priklop zunanje antene, 2 x 10/100/1000Base-T</t>
    </r>
  </si>
  <si>
    <r>
      <rPr>
        <b/>
        <sz val="11"/>
        <rFont val="Tahoma"/>
        <family val="2"/>
        <charset val="238"/>
      </rPr>
      <t>AIR-ANT2588P3M-N</t>
    </r>
    <r>
      <rPr>
        <sz val="11"/>
        <rFont val="Tahoma"/>
        <family val="2"/>
        <charset val="238"/>
      </rPr>
      <t>: Usmerjena antena za frekvenčno območje 2.4GHz (8dBi) in 5GHz (8dBi) s tremi priključnimi konektorji tipa N in nosilcem za montažo na drog z možnostjo obračanja antene v x in y osi</t>
    </r>
  </si>
  <si>
    <r>
      <rPr>
        <b/>
        <sz val="11"/>
        <rFont val="Tahoma"/>
        <family val="2"/>
        <charset val="238"/>
      </rPr>
      <t>AIR-CAB010LL-N</t>
    </r>
    <r>
      <rPr>
        <sz val="11"/>
        <rFont val="Tahoma"/>
        <family val="2"/>
        <charset val="238"/>
      </rPr>
      <t>: nizkoizgubni kabel dolžine 3m</t>
    </r>
  </si>
  <si>
    <r>
      <rPr>
        <b/>
        <sz val="11"/>
        <rFont val="Tahoma"/>
        <family val="2"/>
        <charset val="238"/>
      </rPr>
      <t>AIR-ACCPMK1570-1</t>
    </r>
    <r>
      <rPr>
        <sz val="11"/>
        <rFont val="Tahoma"/>
        <family val="2"/>
        <charset val="238"/>
      </rPr>
      <t>: Pole-Mount Kit (Type-1) nosilec za 1570 Serija</t>
    </r>
  </si>
  <si>
    <r>
      <rPr>
        <b/>
        <sz val="11"/>
        <rFont val="Tahoma"/>
        <family val="2"/>
        <charset val="238"/>
      </rPr>
      <t>AIR-CORD-R3P-40UE</t>
    </r>
    <r>
      <rPr>
        <sz val="11"/>
        <rFont val="Tahoma"/>
        <family val="2"/>
        <charset val="238"/>
      </rPr>
      <t>: Napajalni kabel dolžine 12m za 1520 AC serijo brezžične dostopne točke, EU standard</t>
    </r>
  </si>
  <si>
    <r>
      <rPr>
        <b/>
        <sz val="11"/>
        <rFont val="Tahoma"/>
        <family val="2"/>
        <charset val="238"/>
      </rPr>
      <t>AIR-ACC245LA-N</t>
    </r>
    <r>
      <rPr>
        <sz val="11"/>
        <rFont val="Tahoma"/>
        <family val="2"/>
        <charset val="238"/>
      </rPr>
      <t>: Prenapetostna zaščita za frekvenčno področje 2.4GHz in 5GHz s priključnimi konektoji tipa N</t>
    </r>
  </si>
  <si>
    <r>
      <rPr>
        <b/>
        <sz val="11"/>
        <rFont val="Tahoma"/>
        <family val="2"/>
        <charset val="238"/>
      </rPr>
      <t>servisna podpora</t>
    </r>
    <r>
      <rPr>
        <sz val="11"/>
        <rFont val="Tahoma"/>
        <family val="2"/>
        <charset val="238"/>
      </rPr>
      <t xml:space="preserve"> za brezžične dostopne točke, 3-letna garancija (servis pass)</t>
    </r>
  </si>
  <si>
    <r>
      <t>drog za anteno</t>
    </r>
    <r>
      <rPr>
        <sz val="11"/>
        <rFont val="Tahoma"/>
        <family val="2"/>
        <charset val="238"/>
      </rPr>
      <t>, izvlečna dvojna cev fi40mm iz inoksa, dolžine 2,5 m, z nosilcem za montažo na zgornji obroč košare svetlobnega stolpa</t>
    </r>
  </si>
  <si>
    <r>
      <t>omrežno stikalo,</t>
    </r>
    <r>
      <rPr>
        <sz val="11"/>
        <rFont val="Tahoma"/>
        <family val="2"/>
        <charset val="238"/>
      </rPr>
      <t xml:space="preserve"> specifikacija: MOXA EDS-G512E-4GSFP-T </t>
    </r>
  </si>
  <si>
    <r>
      <t>SFP modul,</t>
    </r>
    <r>
      <rPr>
        <sz val="11"/>
        <rFont val="Tahoma"/>
        <family val="2"/>
        <charset val="238"/>
      </rPr>
      <t xml:space="preserve"> specifikacija: tip SFP-1GLXLC-T</t>
    </r>
  </si>
  <si>
    <r>
      <t xml:space="preserve">Napajalnik, </t>
    </r>
    <r>
      <rPr>
        <sz val="11"/>
        <rFont val="Tahoma"/>
        <family val="2"/>
        <charset val="238"/>
      </rPr>
      <t>PULS SL5.100</t>
    </r>
  </si>
  <si>
    <r>
      <t xml:space="preserve">optični prespojni kabel </t>
    </r>
    <r>
      <rPr>
        <sz val="11"/>
        <rFont val="Tahoma"/>
        <family val="2"/>
        <charset val="238"/>
      </rPr>
      <t>SM LC – FC dolžine 1 m</t>
    </r>
  </si>
  <si>
    <r>
      <t xml:space="preserve">optični prespojni kabel </t>
    </r>
    <r>
      <rPr>
        <sz val="11"/>
        <rFont val="Tahoma"/>
        <family val="2"/>
        <charset val="238"/>
      </rPr>
      <t>SM LC – LC dolžine 3 m</t>
    </r>
  </si>
  <si>
    <t>A</t>
  </si>
  <si>
    <t>B</t>
  </si>
  <si>
    <t>C</t>
  </si>
  <si>
    <t>D</t>
  </si>
  <si>
    <t>E</t>
  </si>
  <si>
    <t>F</t>
  </si>
  <si>
    <t>G</t>
  </si>
  <si>
    <t>H</t>
  </si>
  <si>
    <t>I</t>
  </si>
  <si>
    <t>A. PROJEKTANTSKI POPIS DEL - VEZ  D</t>
  </si>
  <si>
    <t>B. PROJEKTANTSKI POPIS DEL - ZALEDNI PLATO D1</t>
  </si>
  <si>
    <t>C. PROJEKTANTSKI POPIS DEL - ZALEDNI PLATO D2</t>
  </si>
  <si>
    <t>D. PROJEKTANTSKI POPIS DEL - ZALEDNI PLATO D3</t>
  </si>
  <si>
    <t>E. PROJEKTANTSKI POPIS DEL - PREHODNA KONSTRUKCIJA D3</t>
  </si>
  <si>
    <t>G. PROJEKTANTSKI POPIS DEL - PREHODNA KONSTRUKCIJA D4</t>
  </si>
  <si>
    <t>H. PROJEKTANTSKI POPIS DEL - PREHODNA KONSTRUKCIJA D4</t>
  </si>
  <si>
    <t>I. REKAPITULACIJA  - PROMETNA UREDITEV</t>
  </si>
  <si>
    <t>Premontaža gumijastih cilindričnih odbojnikov f1000 x 600 x 1000mm. Postavka vključuje dobavo in vgradnjo novega nerjavečega pritrdilnega materiala za kategorijo korozijske odpornosti CX po standardu ISO 12944.</t>
  </si>
  <si>
    <t>Dobava in montaža odbojnikov na južni strani konstrukcije. Predvideni so enotni odbojniki po vsej kontejnerski obali. Uporaba nerjavečega pritrdilnega materiala za kategorijo korozijske odpornosti CX po standardu ISO 12944. Stožčasti odbojniki z distančnikom, dimenzije 1000 mm (npr. SPC1000, G2.5) s panelom 2m x 2m, E = 562 kNm, R = 1072 kN.</t>
  </si>
  <si>
    <t>Dobava in montaža mornarskih lestev iz nerjavnega jekla AISI 316L za kategorijo korozijske odornosti CX.</t>
  </si>
  <si>
    <t>Dobava in vgradnja lovilca olj z razbremenilnikom kapacitete 30 l/s s koalescentnim filtrom in odtokom. Pritrdite se izvede z nerjavno pločevino za kategorijo koroziske odpornosti CX.</t>
  </si>
  <si>
    <t>Premontaža kombinirano varnostno-odbojne ograje iz veza 7C, čiščenje, ponovno 2x miniziranje in barvanje.
Pritrdilni material je nov in se dobavi nerjavni za kategorijo korozijske odpornosti CX.</t>
  </si>
  <si>
    <t>Premontaža odbojnikov dvigala, ki se nahajata na koncu veza 7c. Postavka vključuje dobavo in vgradnjo nerjavečega pritrdilnega materiala za kategorijo korozijske odpornosti CX.</t>
  </si>
  <si>
    <t>Vgradnja ključavnice za sidranje žerjava in dodatnih pritrditev za sidranje iz nerjavečega pritrdilnega materiala za kategorijo korozijske odpornosti CX.</t>
  </si>
  <si>
    <t>Izvedba pritrditve baražnega pasu na spodnjo ploščo kolektorja iz nerjavečega pritrdilnega materiala za kategorijo korozijske odpornosti CX.</t>
  </si>
  <si>
    <r>
      <t xml:space="preserve">Dobava in vgraditev plastičnih cevi v montažne elemente za instalacije - </t>
    </r>
    <r>
      <rPr>
        <sz val="11"/>
        <rFont val="Symbol"/>
        <family val="1"/>
        <charset val="2"/>
      </rPr>
      <t>f</t>
    </r>
    <r>
      <rPr>
        <sz val="11"/>
        <rFont val="Tahoma"/>
        <family val="2"/>
        <charset val="238"/>
      </rPr>
      <t>130</t>
    </r>
  </si>
  <si>
    <r>
      <t xml:space="preserve">Dobava in vgraditev plastičnih cevi v montažne elemente za instalacije - </t>
    </r>
    <r>
      <rPr>
        <sz val="11"/>
        <rFont val="Symbol"/>
        <family val="1"/>
        <charset val="2"/>
      </rPr>
      <t>f</t>
    </r>
    <r>
      <rPr>
        <sz val="11"/>
        <rFont val="Tahoma"/>
        <family val="2"/>
        <charset val="238"/>
      </rPr>
      <t>160</t>
    </r>
  </si>
  <si>
    <r>
      <t xml:space="preserve">Dobava in vgraditev plastičnih cevi v montažne elemente za instalacije - </t>
    </r>
    <r>
      <rPr>
        <sz val="11"/>
        <rFont val="Symbol"/>
        <family val="1"/>
        <charset val="2"/>
      </rPr>
      <t>f20</t>
    </r>
    <r>
      <rPr>
        <sz val="11"/>
        <rFont val="Tahoma"/>
        <family val="2"/>
        <charset val="238"/>
      </rPr>
      <t>0</t>
    </r>
  </si>
  <si>
    <t>a)</t>
  </si>
  <si>
    <t>b)</t>
  </si>
  <si>
    <t>07.01.</t>
  </si>
  <si>
    <t>07.02.</t>
  </si>
  <si>
    <t>07.03.</t>
  </si>
  <si>
    <t>07.04.</t>
  </si>
  <si>
    <t>07.05.</t>
  </si>
  <si>
    <t>07.06.</t>
  </si>
  <si>
    <t>b</t>
  </si>
  <si>
    <t>c</t>
  </si>
  <si>
    <t>d</t>
  </si>
  <si>
    <t>e</t>
  </si>
  <si>
    <t>f</t>
  </si>
  <si>
    <t>a</t>
  </si>
  <si>
    <t>4.29.a</t>
  </si>
  <si>
    <t>4.29.b</t>
  </si>
  <si>
    <t xml:space="preserve">Dobava in montaža vročepocinkanega 16 - kotnega 35m svetilnega stebra, z osem kotnim podestom (košaro) za montažo 16 x 600W reflektorjev (tip APACK 600 FT ASM Visor) za cel krog (360°), s konzolami za namestitev 16 reflektorjev, z nastavkom za strelovodno lovilno palico, konzolo za kamere, konzolo za WiFi antene, siderno ploščo in sidernimi vijaki z maticami (32x 30x1500mm) in sicer: jekleni steber škatlaste oblike 16 - koten, skupne višine 35m, izdelan za 3.cono vetra - 208,1 km/h, (italijanski standard: cona vetra 8 - Trst-, razred nagubanosti terena D, kategorija izpostavljenosti II, površina izpostavljenosti reflektorjev Aq=4,6m2), sestavljen iz treh delov,  z montažnim podestom opremljenim z zaščitno ograjo, komplet z montažno ploščo. Zgornji osemkotni obroč na košari je od spodnjega obroča odmaknjen za 0,6m, tako da zgornji reflektorji ne bodo svetili na spodnje in ne bo odboja v nebo. Stolp naj ima revizijsko odprtino ob vznožju dim. 270x900mm. Celotna konstrukcija je antikorozivno zaščitena z vročim cinkanjem. Steber se montira na predhodno vgrajeno sidrno ploščo, ki se vgradi v betonski temelj. Uporabi se tipski steber proizvajalca "NCM". Glej detajl v PZI projektu.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</si>
</sst>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quot;€&quot;\ * #,##0.00_-;\-&quot;€&quot;\ * #,##0.00_-;_-&quot;€&quot;\ * &quot;-&quot;??_-;_-@_-"/>
  </numFmts>
  <fonts count="52">
    <font>
      <sz val="11"/>
      <color theme="1"/>
      <name val="Tahoma"/>
      <family val="2"/>
      <charset val="238"/>
    </font>
    <font>
      <b/>
      <sz val="11"/>
      <color theme="1"/>
      <name val="Tahoma"/>
      <family val="2"/>
      <charset val="238"/>
    </font>
    <font>
      <b/>
      <sz val="11"/>
      <name val="Tahoma"/>
      <family val="2"/>
      <charset val="238"/>
    </font>
    <font>
      <sz val="11"/>
      <name val="Tahoma"/>
      <family val="2"/>
      <charset val="238"/>
    </font>
    <font>
      <sz val="11"/>
      <color theme="1"/>
      <name val="Calibri"/>
      <family val="2"/>
      <charset val="238"/>
      <scheme val="minor"/>
    </font>
    <font>
      <sz val="16"/>
      <name val="Symbol"/>
      <family val="1"/>
      <charset val="2"/>
    </font>
    <font>
      <sz val="10"/>
      <name val="Arial"/>
      <family val="2"/>
      <charset val="238"/>
    </font>
    <font>
      <sz val="10"/>
      <name val="Arial CE"/>
      <charset val="238"/>
    </font>
    <font>
      <sz val="10"/>
      <name val="Arial CE"/>
      <family val="2"/>
      <charset val="238"/>
    </font>
    <font>
      <sz val="11"/>
      <color indexed="8"/>
      <name val="Calibri"/>
      <family val="2"/>
      <charset val="238"/>
    </font>
    <font>
      <sz val="11"/>
      <color indexed="9"/>
      <name val="Calibri"/>
      <family val="2"/>
      <charset val="238"/>
    </font>
    <font>
      <sz val="11"/>
      <color indexed="20"/>
      <name val="Calibri"/>
      <family val="2"/>
      <charset val="238"/>
    </font>
    <font>
      <b/>
      <sz val="11"/>
      <color indexed="10"/>
      <name val="Calibri"/>
      <family val="2"/>
      <charset val="238"/>
    </font>
    <font>
      <b/>
      <sz val="11"/>
      <color indexed="9"/>
      <name val="Calibri"/>
      <family val="2"/>
      <charset val="238"/>
    </font>
    <font>
      <i/>
      <sz val="11"/>
      <color indexed="23"/>
      <name val="Calibri"/>
      <family val="2"/>
      <charset val="238"/>
    </font>
    <font>
      <sz val="11"/>
      <color indexed="17"/>
      <name val="Calibri"/>
      <family val="2"/>
      <charset val="238"/>
    </font>
    <font>
      <b/>
      <sz val="15"/>
      <color indexed="62"/>
      <name val="Calibri"/>
      <family val="2"/>
      <charset val="238"/>
    </font>
    <font>
      <b/>
      <sz val="13"/>
      <color indexed="62"/>
      <name val="Calibri"/>
      <family val="2"/>
      <charset val="238"/>
    </font>
    <font>
      <b/>
      <sz val="11"/>
      <color indexed="62"/>
      <name val="Calibri"/>
      <family val="2"/>
      <charset val="238"/>
    </font>
    <font>
      <sz val="11"/>
      <color indexed="62"/>
      <name val="Calibri"/>
      <family val="2"/>
      <charset val="238"/>
    </font>
    <font>
      <sz val="11"/>
      <color indexed="10"/>
      <name val="Calibri"/>
      <family val="2"/>
      <charset val="238"/>
    </font>
    <font>
      <sz val="11"/>
      <color indexed="19"/>
      <name val="Calibri"/>
      <family val="2"/>
      <charset val="238"/>
    </font>
    <font>
      <sz val="10"/>
      <name val="MS Sans Serif"/>
      <family val="2"/>
      <charset val="238"/>
    </font>
    <font>
      <b/>
      <sz val="11"/>
      <color indexed="63"/>
      <name val="Calibri"/>
      <family val="2"/>
      <charset val="238"/>
    </font>
    <font>
      <b/>
      <sz val="18"/>
      <color indexed="62"/>
      <name val="Cambria"/>
      <family val="2"/>
      <charset val="238"/>
    </font>
    <font>
      <b/>
      <sz val="11"/>
      <color indexed="8"/>
      <name val="Calibri"/>
      <family val="2"/>
      <charset val="238"/>
    </font>
    <font>
      <b/>
      <sz val="18"/>
      <color indexed="56"/>
      <name val="Cambria"/>
      <family val="2"/>
      <charset val="238"/>
    </font>
    <font>
      <b/>
      <sz val="15"/>
      <color indexed="56"/>
      <name val="Calibri"/>
      <family val="2"/>
      <charset val="238"/>
    </font>
    <font>
      <b/>
      <sz val="13"/>
      <color indexed="56"/>
      <name val="Calibri"/>
      <family val="2"/>
      <charset val="238"/>
    </font>
    <font>
      <b/>
      <sz val="11"/>
      <color indexed="56"/>
      <name val="Calibri"/>
      <family val="2"/>
      <charset val="238"/>
    </font>
    <font>
      <sz val="11"/>
      <color indexed="60"/>
      <name val="Calibri"/>
      <family val="2"/>
      <charset val="238"/>
    </font>
    <font>
      <sz val="11"/>
      <color indexed="52"/>
      <name val="Calibri"/>
      <family val="2"/>
      <charset val="238"/>
    </font>
    <font>
      <b/>
      <sz val="11"/>
      <color indexed="52"/>
      <name val="Calibri"/>
      <family val="2"/>
      <charset val="238"/>
    </font>
    <font>
      <sz val="10"/>
      <name val="Helv"/>
      <charset val="204"/>
    </font>
    <font>
      <sz val="10"/>
      <name val="Calibri"/>
      <family val="2"/>
      <charset val="238"/>
    </font>
    <font>
      <sz val="11"/>
      <color theme="1"/>
      <name val="Tahoma"/>
      <family val="2"/>
      <charset val="238"/>
    </font>
    <font>
      <sz val="10"/>
      <name val="Tahoma"/>
      <family val="2"/>
      <charset val="238"/>
    </font>
    <font>
      <sz val="10"/>
      <color theme="1"/>
      <name val="Tahoma"/>
      <family val="2"/>
      <charset val="238"/>
    </font>
    <font>
      <b/>
      <sz val="10"/>
      <name val="Tahoma"/>
      <family val="2"/>
      <charset val="238"/>
    </font>
    <font>
      <sz val="8"/>
      <name val="Arial"/>
      <family val="2"/>
      <charset val="238"/>
    </font>
    <font>
      <sz val="11"/>
      <color rgb="FF006100"/>
      <name val="Calibri"/>
      <family val="2"/>
      <charset val="238"/>
      <scheme val="minor"/>
    </font>
    <font>
      <sz val="12"/>
      <color theme="1"/>
      <name val="Calibri Light"/>
      <family val="1"/>
      <charset val="238"/>
      <scheme val="major"/>
    </font>
    <font>
      <sz val="11"/>
      <name val="Symbol"/>
      <family val="1"/>
      <charset val="2"/>
    </font>
    <font>
      <sz val="11"/>
      <name val="Franklin Gothic Book"/>
      <family val="2"/>
      <charset val="238"/>
    </font>
    <font>
      <sz val="8"/>
      <name val="Arial CE"/>
      <charset val="238"/>
    </font>
    <font>
      <sz val="10"/>
      <name val="Arial"/>
      <family val="2"/>
    </font>
    <font>
      <b/>
      <sz val="10"/>
      <name val="Arial"/>
      <family val="2"/>
      <charset val="238"/>
    </font>
    <font>
      <sz val="10"/>
      <name val="Arial"/>
      <family val="2"/>
      <charset val="1"/>
    </font>
    <font>
      <b/>
      <sz val="10"/>
      <name val="Arial"/>
      <family val="2"/>
    </font>
    <font>
      <sz val="11"/>
      <name val="Arial"/>
      <family val="2"/>
      <charset val="238"/>
    </font>
    <font>
      <sz val="10"/>
      <color indexed="8"/>
      <name val="Arial"/>
      <family val="2"/>
      <charset val="238"/>
    </font>
    <font>
      <b/>
      <sz val="10"/>
      <color theme="1"/>
      <name val="Arial"/>
      <family val="2"/>
      <charset val="238"/>
    </font>
  </fonts>
  <fills count="35">
    <fill>
      <patternFill patternType="none"/>
    </fill>
    <fill>
      <patternFill patternType="gray125"/>
    </fill>
    <fill>
      <patternFill patternType="solid">
        <fgColor theme="0" tint="-0.14999847407452621"/>
        <bgColor indexed="64"/>
      </patternFill>
    </fill>
    <fill>
      <patternFill patternType="solid">
        <fgColor theme="0" tint="-0.34998626667073579"/>
        <bgColor indexed="64"/>
      </patternFill>
    </fill>
    <fill>
      <patternFill patternType="solid">
        <fgColor theme="0" tint="-4.9989318521683403E-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26"/>
      </patternFill>
    </fill>
    <fill>
      <patternFill patternType="solid">
        <fgColor indexed="11"/>
      </patternFill>
    </fill>
    <fill>
      <patternFill patternType="solid">
        <fgColor indexed="51"/>
      </patternFill>
    </fill>
    <fill>
      <patternFill patternType="solid">
        <fgColor indexed="43"/>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53"/>
      </patternFill>
    </fill>
    <fill>
      <patternFill patternType="solid">
        <fgColor indexed="56"/>
      </patternFill>
    </fill>
    <fill>
      <patternFill patternType="solid">
        <fgColor indexed="54"/>
      </patternFill>
    </fill>
    <fill>
      <patternFill patternType="solid">
        <fgColor indexed="10"/>
      </patternFill>
    </fill>
    <fill>
      <patternFill patternType="solid">
        <fgColor indexed="9"/>
      </patternFill>
    </fill>
    <fill>
      <patternFill patternType="solid">
        <fgColor indexed="55"/>
      </patternFill>
    </fill>
    <fill>
      <patternFill patternType="solid">
        <fgColor indexed="22"/>
      </patternFill>
    </fill>
    <fill>
      <patternFill patternType="solid">
        <fgColor indexed="62"/>
      </patternFill>
    </fill>
    <fill>
      <patternFill patternType="solid">
        <fgColor indexed="57"/>
      </patternFill>
    </fill>
    <fill>
      <patternFill patternType="solid">
        <fgColor rgb="FFC6EFCE"/>
      </patternFill>
    </fill>
    <fill>
      <patternFill patternType="solid">
        <fgColor theme="0"/>
        <bgColor indexed="64"/>
      </patternFill>
    </fill>
    <fill>
      <patternFill patternType="solid">
        <fgColor rgb="FFFFFF00"/>
        <bgColor indexed="64"/>
      </patternFill>
    </fill>
    <fill>
      <patternFill patternType="solid">
        <fgColor rgb="FF92D050"/>
        <bgColor indexed="64"/>
      </patternFill>
    </fill>
    <fill>
      <patternFill patternType="solid">
        <fgColor theme="8" tint="0.79998168889431442"/>
        <bgColor indexed="64"/>
      </patternFill>
    </fill>
  </fills>
  <borders count="40">
    <border>
      <left/>
      <right/>
      <top/>
      <bottom/>
      <diagonal/>
    </border>
    <border>
      <left/>
      <right/>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56"/>
      </bottom>
      <diagonal/>
    </border>
    <border>
      <left/>
      <right/>
      <top/>
      <bottom style="thick">
        <color indexed="27"/>
      </bottom>
      <diagonal/>
    </border>
    <border>
      <left/>
      <right/>
      <top/>
      <bottom style="medium">
        <color indexed="27"/>
      </bottom>
      <diagonal/>
    </border>
    <border>
      <left style="thin">
        <color indexed="63"/>
      </left>
      <right style="thin">
        <color indexed="63"/>
      </right>
      <top style="thin">
        <color indexed="63"/>
      </top>
      <bottom style="thin">
        <color indexed="63"/>
      </bottom>
      <diagonal/>
    </border>
    <border>
      <left/>
      <right/>
      <top/>
      <bottom style="double">
        <color indexed="10"/>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right/>
      <top style="thin">
        <color indexed="56"/>
      </top>
      <bottom style="double">
        <color indexed="56"/>
      </bottom>
      <diagonal/>
    </border>
    <border>
      <left/>
      <right/>
      <top style="thin">
        <color indexed="62"/>
      </top>
      <bottom style="double">
        <color indexed="62"/>
      </bottom>
      <diagonal/>
    </border>
    <border>
      <left style="medium">
        <color indexed="64"/>
      </left>
      <right style="thin">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thin">
        <color indexed="64"/>
      </left>
      <right/>
      <top style="medium">
        <color indexed="64"/>
      </top>
      <bottom style="thin">
        <color indexed="64"/>
      </bottom>
      <diagonal/>
    </border>
    <border>
      <left/>
      <right style="thin">
        <color indexed="64"/>
      </right>
      <top style="thin">
        <color indexed="64"/>
      </top>
      <bottom/>
      <diagonal/>
    </border>
    <border>
      <left style="thin">
        <color auto="1"/>
      </left>
      <right style="thin">
        <color indexed="64"/>
      </right>
      <top style="thin">
        <color auto="1"/>
      </top>
      <bottom style="thin">
        <color indexed="64"/>
      </bottom>
      <diagonal/>
    </border>
    <border>
      <left/>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thin">
        <color auto="1"/>
      </left>
      <right/>
      <top style="thin">
        <color auto="1"/>
      </top>
      <bottom style="thin">
        <color indexed="64"/>
      </bottom>
      <diagonal/>
    </border>
    <border>
      <left/>
      <right/>
      <top style="thin">
        <color auto="1"/>
      </top>
      <bottom style="thin">
        <color indexed="64"/>
      </bottom>
      <diagonal/>
    </border>
    <border>
      <left/>
      <right style="thin">
        <color indexed="64"/>
      </right>
      <top style="thin">
        <color auto="1"/>
      </top>
      <bottom style="thin">
        <color indexed="64"/>
      </bottom>
      <diagonal/>
    </border>
    <border>
      <left style="thin">
        <color auto="1"/>
      </left>
      <right style="thin">
        <color indexed="64"/>
      </right>
      <top style="thin">
        <color auto="1"/>
      </top>
      <bottom style="thin">
        <color indexed="64"/>
      </bottom>
      <diagonal/>
    </border>
    <border>
      <left style="thin">
        <color auto="1"/>
      </left>
      <right style="thin">
        <color indexed="64"/>
      </right>
      <top style="thin">
        <color auto="1"/>
      </top>
      <bottom/>
      <diagonal/>
    </border>
    <border>
      <left style="thin">
        <color auto="1"/>
      </left>
      <right/>
      <top style="thin">
        <color auto="1"/>
      </top>
      <bottom/>
      <diagonal/>
    </border>
    <border>
      <left style="thin">
        <color indexed="64"/>
      </left>
      <right/>
      <top/>
      <bottom/>
      <diagonal/>
    </border>
    <border>
      <left style="thin">
        <color indexed="64"/>
      </left>
      <right/>
      <top/>
      <bottom style="thin">
        <color indexed="64"/>
      </bottom>
      <diagonal/>
    </border>
  </borders>
  <cellStyleXfs count="99">
    <xf numFmtId="0" fontId="0" fillId="0" borderId="0"/>
    <xf numFmtId="0" fontId="4" fillId="0" borderId="0"/>
    <xf numFmtId="0" fontId="6" fillId="0" borderId="0"/>
    <xf numFmtId="0" fontId="9" fillId="5" borderId="0" applyNumberFormat="0" applyBorder="0" applyAlignment="0" applyProtection="0"/>
    <xf numFmtId="0" fontId="9" fillId="6" borderId="0" applyNumberFormat="0" applyBorder="0" applyAlignment="0" applyProtection="0"/>
    <xf numFmtId="0" fontId="9" fillId="7" borderId="0" applyNumberFormat="0" applyBorder="0" applyAlignment="0" applyProtection="0"/>
    <xf numFmtId="0" fontId="9" fillId="8"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1" borderId="0" applyNumberFormat="0" applyBorder="0" applyAlignment="0" applyProtection="0"/>
    <xf numFmtId="0" fontId="9" fillId="12" borderId="0" applyNumberFormat="0" applyBorder="0" applyAlignment="0" applyProtection="0"/>
    <xf numFmtId="0" fontId="9" fillId="13" borderId="0" applyNumberFormat="0" applyBorder="0" applyAlignment="0" applyProtection="0"/>
    <xf numFmtId="0" fontId="9" fillId="10" borderId="0" applyNumberFormat="0" applyBorder="0" applyAlignment="0" applyProtection="0"/>
    <xf numFmtId="0" fontId="9" fillId="9" borderId="0" applyNumberFormat="0" applyBorder="0" applyAlignment="0" applyProtection="0"/>
    <xf numFmtId="0" fontId="9" fillId="13" borderId="0" applyNumberFormat="0" applyBorder="0" applyAlignment="0" applyProtection="0"/>
    <xf numFmtId="0" fontId="9" fillId="11" borderId="0" applyNumberFormat="0" applyBorder="0" applyAlignment="0" applyProtection="0"/>
    <xf numFmtId="0" fontId="9" fillId="12" borderId="0" applyNumberFormat="0" applyBorder="0" applyAlignment="0" applyProtection="0"/>
    <xf numFmtId="0" fontId="9" fillId="14" borderId="0" applyNumberFormat="0" applyBorder="0" applyAlignment="0" applyProtection="0"/>
    <xf numFmtId="0" fontId="9" fillId="8" borderId="0" applyNumberFormat="0" applyBorder="0" applyAlignment="0" applyProtection="0"/>
    <xf numFmtId="0" fontId="9" fillId="11" borderId="0" applyNumberFormat="0" applyBorder="0" applyAlignment="0" applyProtection="0"/>
    <xf numFmtId="0" fontId="9" fillId="15" borderId="0" applyNumberFormat="0" applyBorder="0" applyAlignment="0" applyProtection="0"/>
    <xf numFmtId="0" fontId="9" fillId="9" borderId="0" applyNumberFormat="0" applyBorder="0" applyAlignment="0" applyProtection="0"/>
    <xf numFmtId="0" fontId="9" fillId="12" borderId="0" applyNumberFormat="0" applyBorder="0" applyAlignment="0" applyProtection="0"/>
    <xf numFmtId="0" fontId="9" fillId="16" borderId="0" applyNumberFormat="0" applyBorder="0" applyAlignment="0" applyProtection="0"/>
    <xf numFmtId="0" fontId="9" fillId="6" borderId="0" applyNumberFormat="0" applyBorder="0" applyAlignment="0" applyProtection="0"/>
    <xf numFmtId="0" fontId="9" fillId="9" borderId="0" applyNumberFormat="0" applyBorder="0" applyAlignment="0" applyProtection="0"/>
    <xf numFmtId="0" fontId="9" fillId="13" borderId="0" applyNumberFormat="0" applyBorder="0" applyAlignment="0" applyProtection="0"/>
    <xf numFmtId="0" fontId="10" fillId="17" borderId="0" applyNumberFormat="0" applyBorder="0" applyAlignment="0" applyProtection="0"/>
    <xf numFmtId="0" fontId="10" fillId="12" borderId="0" applyNumberFormat="0" applyBorder="0" applyAlignment="0" applyProtection="0"/>
    <xf numFmtId="0" fontId="10" fillId="14"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0" borderId="0" applyNumberFormat="0" applyBorder="0" applyAlignment="0" applyProtection="0"/>
    <xf numFmtId="0" fontId="10" fillId="9" borderId="0" applyNumberFormat="0" applyBorder="0" applyAlignment="0" applyProtection="0"/>
    <xf numFmtId="0" fontId="10" fillId="21" borderId="0" applyNumberFormat="0" applyBorder="0" applyAlignment="0" applyProtection="0"/>
    <xf numFmtId="0" fontId="10" fillId="15" borderId="0" applyNumberFormat="0" applyBorder="0" applyAlignment="0" applyProtection="0"/>
    <xf numFmtId="0" fontId="10" fillId="6" borderId="0" applyNumberFormat="0" applyBorder="0" applyAlignment="0" applyProtection="0"/>
    <xf numFmtId="0" fontId="10" fillId="9" borderId="0" applyNumberFormat="0" applyBorder="0" applyAlignment="0" applyProtection="0"/>
    <xf numFmtId="0" fontId="10" fillId="12" borderId="0" applyNumberFormat="0" applyBorder="0" applyAlignment="0" applyProtection="0"/>
    <xf numFmtId="0" fontId="10" fillId="22" borderId="0" applyNumberFormat="0" applyBorder="0" applyAlignment="0" applyProtection="0"/>
    <xf numFmtId="0" fontId="10" fillId="21" borderId="0" applyNumberFormat="0" applyBorder="0" applyAlignment="0" applyProtection="0"/>
    <xf numFmtId="0" fontId="10" fillId="15" borderId="0" applyNumberFormat="0" applyBorder="0" applyAlignment="0" applyProtection="0"/>
    <xf numFmtId="0" fontId="10" fillId="23" borderId="0" applyNumberFormat="0" applyBorder="0" applyAlignment="0" applyProtection="0"/>
    <xf numFmtId="0" fontId="10" fillId="19" borderId="0" applyNumberFormat="0" applyBorder="0" applyAlignment="0" applyProtection="0"/>
    <xf numFmtId="0" fontId="10" fillId="24" borderId="0" applyNumberFormat="0" applyBorder="0" applyAlignment="0" applyProtection="0"/>
    <xf numFmtId="0" fontId="11" fillId="8" borderId="0" applyNumberFormat="0" applyBorder="0" applyAlignment="0" applyProtection="0"/>
    <xf numFmtId="0" fontId="12" fillId="25" borderId="2" applyNumberFormat="0" applyAlignment="0" applyProtection="0"/>
    <xf numFmtId="0" fontId="13" fillId="26" borderId="3" applyNumberFormat="0" applyAlignment="0" applyProtection="0"/>
    <xf numFmtId="0" fontId="15" fillId="7" borderId="0" applyNumberFormat="0" applyBorder="0" applyAlignment="0" applyProtection="0"/>
    <xf numFmtId="164" fontId="6" fillId="0" borderId="0" applyFont="0" applyFill="0" applyBorder="0" applyAlignment="0" applyProtection="0"/>
    <xf numFmtId="0" fontId="14" fillId="0" borderId="0" applyNumberFormat="0" applyFill="0" applyBorder="0" applyAlignment="0" applyProtection="0"/>
    <xf numFmtId="0" fontId="15" fillId="9" borderId="0" applyNumberFormat="0" applyBorder="0" applyAlignment="0" applyProtection="0"/>
    <xf numFmtId="0" fontId="16" fillId="0" borderId="4" applyNumberFormat="0" applyFill="0" applyAlignment="0" applyProtection="0"/>
    <xf numFmtId="0" fontId="17" fillId="0" borderId="5" applyNumberFormat="0" applyFill="0" applyAlignment="0" applyProtection="0"/>
    <xf numFmtId="0" fontId="18" fillId="0" borderId="6" applyNumberFormat="0" applyFill="0" applyAlignment="0" applyProtection="0"/>
    <xf numFmtId="0" fontId="18" fillId="0" borderId="0" applyNumberFormat="0" applyFill="0" applyBorder="0" applyAlignment="0" applyProtection="0"/>
    <xf numFmtId="0" fontId="19" fillId="16" borderId="2" applyNumberFormat="0" applyAlignment="0" applyProtection="0"/>
    <xf numFmtId="0" fontId="23" fillId="27" borderId="7" applyNumberFormat="0" applyAlignment="0" applyProtection="0"/>
    <xf numFmtId="0" fontId="20" fillId="0" borderId="8" applyNumberFormat="0" applyFill="0" applyAlignment="0" applyProtection="0"/>
    <xf numFmtId="0" fontId="26" fillId="0" borderId="0" applyNumberFormat="0" applyFill="0" applyBorder="0" applyAlignment="0" applyProtection="0"/>
    <xf numFmtId="0" fontId="27" fillId="0" borderId="9" applyNumberFormat="0" applyFill="0" applyAlignment="0" applyProtection="0"/>
    <xf numFmtId="0" fontId="28" fillId="0" borderId="10" applyNumberFormat="0" applyFill="0" applyAlignment="0" applyProtection="0"/>
    <xf numFmtId="0" fontId="29" fillId="0" borderId="11" applyNumberFormat="0" applyFill="0" applyAlignment="0" applyProtection="0"/>
    <xf numFmtId="0" fontId="29" fillId="0" borderId="0" applyNumberFormat="0" applyFill="0" applyBorder="0" applyAlignment="0" applyProtection="0"/>
    <xf numFmtId="0" fontId="6" fillId="0" borderId="0"/>
    <xf numFmtId="0" fontId="6" fillId="0" borderId="0"/>
    <xf numFmtId="0" fontId="6" fillId="0" borderId="0"/>
    <xf numFmtId="0" fontId="21" fillId="16" borderId="0" applyNumberFormat="0" applyBorder="0" applyAlignment="0" applyProtection="0"/>
    <xf numFmtId="0" fontId="30" fillId="16" borderId="0" applyNumberFormat="0" applyBorder="0" applyAlignment="0" applyProtection="0"/>
    <xf numFmtId="0" fontId="7" fillId="0" borderId="0"/>
    <xf numFmtId="0" fontId="22" fillId="13" borderId="12" applyNumberFormat="0" applyFont="0" applyAlignment="0" applyProtection="0"/>
    <xf numFmtId="0" fontId="7" fillId="13" borderId="12" applyNumberFormat="0" applyFont="0" applyAlignment="0" applyProtection="0"/>
    <xf numFmtId="0" fontId="20" fillId="0" borderId="0" applyNumberFormat="0" applyFill="0" applyBorder="0" applyAlignment="0" applyProtection="0"/>
    <xf numFmtId="0" fontId="23" fillId="25" borderId="7" applyNumberFormat="0" applyAlignment="0" applyProtection="0"/>
    <xf numFmtId="0" fontId="14" fillId="0" borderId="0" applyNumberFormat="0" applyFill="0" applyBorder="0" applyAlignment="0" applyProtection="0"/>
    <xf numFmtId="0" fontId="10" fillId="28" borderId="0" applyNumberFormat="0" applyBorder="0" applyAlignment="0" applyProtection="0"/>
    <xf numFmtId="0" fontId="10" fillId="24" borderId="0" applyNumberFormat="0" applyBorder="0" applyAlignment="0" applyProtection="0"/>
    <xf numFmtId="0" fontId="10" fillId="29"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31" fillId="0" borderId="13" applyNumberFormat="0" applyFill="0" applyAlignment="0" applyProtection="0"/>
    <xf numFmtId="0" fontId="13" fillId="26" borderId="3" applyNumberFormat="0" applyAlignment="0" applyProtection="0"/>
    <xf numFmtId="0" fontId="32" fillId="27" borderId="2" applyNumberFormat="0" applyAlignment="0" applyProtection="0"/>
    <xf numFmtId="0" fontId="11" fillId="6" borderId="0" applyNumberFormat="0" applyBorder="0" applyAlignment="0" applyProtection="0"/>
    <xf numFmtId="0" fontId="8" fillId="0" borderId="0"/>
    <xf numFmtId="0" fontId="33" fillId="0" borderId="0"/>
    <xf numFmtId="0" fontId="24" fillId="0" borderId="0" applyNumberFormat="0" applyFill="0" applyBorder="0" applyAlignment="0" applyProtection="0"/>
    <xf numFmtId="0" fontId="25" fillId="0" borderId="14" applyNumberFormat="0" applyFill="0" applyAlignment="0" applyProtection="0"/>
    <xf numFmtId="0" fontId="19" fillId="10" borderId="2" applyNumberFormat="0" applyAlignment="0" applyProtection="0"/>
    <xf numFmtId="0" fontId="25" fillId="0" borderId="15" applyNumberFormat="0" applyFill="0" applyAlignment="0" applyProtection="0"/>
    <xf numFmtId="0" fontId="20" fillId="0" borderId="0" applyNumberFormat="0" applyFill="0" applyBorder="0" applyAlignment="0" applyProtection="0"/>
    <xf numFmtId="0" fontId="40" fillId="30" borderId="0" applyNumberFormat="0" applyBorder="0" applyAlignment="0" applyProtection="0"/>
    <xf numFmtId="0" fontId="41" fillId="0" borderId="0"/>
    <xf numFmtId="0" fontId="6" fillId="0" borderId="0"/>
    <xf numFmtId="0" fontId="6" fillId="0" borderId="0"/>
    <xf numFmtId="0" fontId="7" fillId="0" borderId="0"/>
    <xf numFmtId="0" fontId="6" fillId="0" borderId="0"/>
    <xf numFmtId="0" fontId="6" fillId="0" borderId="0"/>
  </cellStyleXfs>
  <cellXfs count="432">
    <xf numFmtId="0" fontId="0" fillId="0" borderId="0" xfId="0"/>
    <xf numFmtId="0" fontId="1" fillId="0" borderId="0" xfId="0" applyFont="1"/>
    <xf numFmtId="0" fontId="3" fillId="0" borderId="0" xfId="0" applyFont="1" applyFill="1" applyAlignment="1">
      <alignment vertical="top"/>
    </xf>
    <xf numFmtId="0" fontId="3" fillId="0" borderId="0" xfId="0" applyFont="1" applyFill="1" applyAlignment="1">
      <alignment vertical="top" wrapText="1"/>
    </xf>
    <xf numFmtId="2" fontId="3" fillId="0" borderId="0" xfId="0" applyNumberFormat="1" applyFont="1" applyFill="1" applyAlignment="1">
      <alignment vertical="top"/>
    </xf>
    <xf numFmtId="2" fontId="3" fillId="0" borderId="0" xfId="0" applyNumberFormat="1" applyFont="1" applyFill="1" applyBorder="1" applyAlignment="1">
      <alignment horizontal="left" vertical="top"/>
    </xf>
    <xf numFmtId="2" fontId="3" fillId="0" borderId="1" xfId="0" applyNumberFormat="1" applyFont="1" applyFill="1" applyBorder="1" applyAlignment="1">
      <alignment horizontal="left" vertical="top"/>
    </xf>
    <xf numFmtId="0" fontId="3" fillId="0" borderId="1" xfId="0" applyFont="1" applyFill="1" applyBorder="1" applyAlignment="1">
      <alignment vertical="top" wrapText="1"/>
    </xf>
    <xf numFmtId="2" fontId="3" fillId="0" borderId="0" xfId="0" applyNumberFormat="1" applyFont="1" applyFill="1" applyAlignment="1">
      <alignment horizontal="left" vertical="top"/>
    </xf>
    <xf numFmtId="2" fontId="2" fillId="0" borderId="0" xfId="0" applyNumberFormat="1" applyFont="1" applyFill="1" applyAlignment="1">
      <alignment horizontal="left" vertical="top"/>
    </xf>
    <xf numFmtId="0" fontId="0" fillId="0" borderId="0" xfId="0" applyFont="1"/>
    <xf numFmtId="0" fontId="0" fillId="0" borderId="0" xfId="0" applyAlignment="1">
      <alignment horizontal="center" vertical="center"/>
    </xf>
    <xf numFmtId="0" fontId="1" fillId="2" borderId="0" xfId="0" applyFont="1" applyFill="1"/>
    <xf numFmtId="0" fontId="3" fillId="0" borderId="0" xfId="0" applyFont="1" applyFill="1" applyBorder="1" applyAlignment="1">
      <alignment vertical="top" wrapText="1"/>
    </xf>
    <xf numFmtId="4" fontId="3" fillId="0" borderId="0" xfId="0" applyNumberFormat="1" applyFont="1" applyFill="1" applyBorder="1" applyAlignment="1">
      <alignment horizontal="center" vertical="center"/>
    </xf>
    <xf numFmtId="0" fontId="0" fillId="2" borderId="0" xfId="0" applyFill="1" applyAlignment="1">
      <alignment horizontal="center" vertical="center"/>
    </xf>
    <xf numFmtId="4" fontId="0" fillId="0" borderId="0" xfId="0" applyNumberFormat="1" applyAlignment="1">
      <alignment horizontal="center" vertical="center"/>
    </xf>
    <xf numFmtId="2" fontId="3" fillId="3" borderId="0" xfId="0" applyNumberFormat="1" applyFont="1" applyFill="1" applyAlignment="1">
      <alignment horizontal="left" vertical="top"/>
    </xf>
    <xf numFmtId="0" fontId="3" fillId="3" borderId="0" xfId="0" applyFont="1" applyFill="1" applyBorder="1" applyAlignment="1">
      <alignment vertical="top" wrapText="1"/>
    </xf>
    <xf numFmtId="4" fontId="3" fillId="3" borderId="0" xfId="0" applyNumberFormat="1" applyFont="1" applyFill="1" applyBorder="1" applyAlignment="1">
      <alignment horizontal="center" vertical="center"/>
    </xf>
    <xf numFmtId="4" fontId="1" fillId="0" borderId="0" xfId="0" applyNumberFormat="1" applyFont="1" applyAlignment="1">
      <alignment horizontal="center" vertical="center"/>
    </xf>
    <xf numFmtId="4" fontId="0" fillId="0" borderId="0" xfId="0" applyNumberFormat="1"/>
    <xf numFmtId="0" fontId="1" fillId="2" borderId="18" xfId="0" applyFont="1" applyFill="1" applyBorder="1"/>
    <xf numFmtId="0" fontId="0" fillId="2" borderId="18" xfId="0" applyFill="1" applyBorder="1" applyAlignment="1">
      <alignment horizontal="center" vertical="center"/>
    </xf>
    <xf numFmtId="2" fontId="3" fillId="0" borderId="18" xfId="0" applyNumberFormat="1" applyFont="1" applyFill="1" applyBorder="1" applyAlignment="1">
      <alignment vertical="top"/>
    </xf>
    <xf numFmtId="0" fontId="3" fillId="0" borderId="18" xfId="0" applyFont="1" applyFill="1" applyBorder="1" applyAlignment="1">
      <alignment vertical="top" wrapText="1"/>
    </xf>
    <xf numFmtId="0" fontId="0" fillId="0" borderId="18" xfId="0" applyBorder="1" applyAlignment="1">
      <alignment horizontal="center" vertical="center"/>
    </xf>
    <xf numFmtId="0" fontId="0" fillId="0" borderId="18" xfId="0" applyFont="1" applyBorder="1" applyAlignment="1">
      <alignment wrapText="1"/>
    </xf>
    <xf numFmtId="0" fontId="0" fillId="0" borderId="18" xfId="0" applyBorder="1" applyAlignment="1">
      <alignment horizontal="center" vertical="center" wrapText="1"/>
    </xf>
    <xf numFmtId="0" fontId="0" fillId="0" borderId="18" xfId="0" applyFont="1" applyBorder="1" applyAlignment="1">
      <alignment horizontal="center" vertical="center" wrapText="1"/>
    </xf>
    <xf numFmtId="0" fontId="0" fillId="0" borderId="18" xfId="0" applyFont="1" applyBorder="1"/>
    <xf numFmtId="2" fontId="3" fillId="4" borderId="18" xfId="0" applyNumberFormat="1" applyFont="1" applyFill="1" applyBorder="1" applyAlignment="1">
      <alignment vertical="top"/>
    </xf>
    <xf numFmtId="0" fontId="0" fillId="4" borderId="18" xfId="0" applyFill="1" applyBorder="1" applyAlignment="1">
      <alignment horizontal="center" vertical="center"/>
    </xf>
    <xf numFmtId="0" fontId="3" fillId="0" borderId="18" xfId="0" applyFont="1" applyFill="1" applyBorder="1" applyAlignment="1">
      <alignment vertical="top" wrapText="1"/>
    </xf>
    <xf numFmtId="0" fontId="0" fillId="0" borderId="18" xfId="0" applyFont="1" applyBorder="1" applyAlignment="1">
      <alignment wrapText="1"/>
    </xf>
    <xf numFmtId="2" fontId="3" fillId="0" borderId="18" xfId="0" applyNumberFormat="1" applyFont="1" applyFill="1" applyBorder="1" applyAlignment="1">
      <alignment horizontal="center" vertical="center"/>
    </xf>
    <xf numFmtId="49" fontId="3" fillId="0" borderId="18" xfId="0" applyNumberFormat="1" applyFont="1" applyFill="1" applyBorder="1" applyAlignment="1">
      <alignment vertical="top"/>
    </xf>
    <xf numFmtId="0" fontId="1" fillId="2" borderId="18" xfId="0" applyFont="1" applyFill="1" applyBorder="1" applyAlignment="1">
      <alignment horizontal="center" vertical="center"/>
    </xf>
    <xf numFmtId="0" fontId="0" fillId="0" borderId="20" xfId="0" applyFont="1" applyBorder="1"/>
    <xf numFmtId="0" fontId="0" fillId="0" borderId="20" xfId="0" applyFont="1" applyBorder="1" applyAlignment="1">
      <alignment wrapText="1"/>
    </xf>
    <xf numFmtId="0" fontId="0" fillId="0" borderId="20" xfId="0" applyBorder="1" applyAlignment="1">
      <alignment horizontal="center" vertical="center"/>
    </xf>
    <xf numFmtId="2" fontId="3" fillId="0" borderId="24" xfId="0" applyNumberFormat="1" applyFont="1" applyFill="1" applyBorder="1" applyAlignment="1">
      <alignment vertical="top"/>
    </xf>
    <xf numFmtId="0" fontId="0" fillId="0" borderId="24" xfId="0" applyFont="1" applyBorder="1" applyAlignment="1">
      <alignment wrapText="1"/>
    </xf>
    <xf numFmtId="0" fontId="0" fillId="0" borderId="25" xfId="0" applyFont="1" applyBorder="1"/>
    <xf numFmtId="0" fontId="0" fillId="0" borderId="25" xfId="0" applyFont="1" applyBorder="1" applyAlignment="1">
      <alignment wrapText="1"/>
    </xf>
    <xf numFmtId="0" fontId="0" fillId="0" borderId="25" xfId="0" applyBorder="1" applyAlignment="1">
      <alignment horizontal="center" vertical="center"/>
    </xf>
    <xf numFmtId="0" fontId="0" fillId="0" borderId="0" xfId="0" applyBorder="1"/>
    <xf numFmtId="0" fontId="6" fillId="0" borderId="18" xfId="0" applyFont="1" applyFill="1" applyBorder="1" applyAlignment="1">
      <alignment horizontal="left" vertical="center" wrapText="1"/>
    </xf>
    <xf numFmtId="0" fontId="6" fillId="0" borderId="18" xfId="2" applyFont="1" applyFill="1" applyBorder="1" applyAlignment="1">
      <alignment horizontal="left" vertical="center" wrapText="1"/>
    </xf>
    <xf numFmtId="0" fontId="6" fillId="0" borderId="18" xfId="2" applyFont="1" applyFill="1" applyBorder="1" applyAlignment="1">
      <alignment vertical="center" wrapText="1"/>
    </xf>
    <xf numFmtId="0" fontId="6" fillId="0" borderId="18" xfId="2" applyFont="1" applyBorder="1" applyAlignment="1">
      <alignment horizontal="left" vertical="center" wrapText="1"/>
    </xf>
    <xf numFmtId="0" fontId="0" fillId="0" borderId="24" xfId="0" applyBorder="1" applyAlignment="1">
      <alignment horizontal="center" vertical="center"/>
    </xf>
    <xf numFmtId="49" fontId="3" fillId="0" borderId="20" xfId="0" applyNumberFormat="1" applyFont="1" applyFill="1" applyBorder="1" applyAlignment="1">
      <alignment vertical="top"/>
    </xf>
    <xf numFmtId="49" fontId="3" fillId="0" borderId="25" xfId="0" applyNumberFormat="1" applyFont="1" applyFill="1" applyBorder="1" applyAlignment="1">
      <alignment vertical="top"/>
    </xf>
    <xf numFmtId="49" fontId="3" fillId="0" borderId="24" xfId="0" applyNumberFormat="1" applyFont="1" applyFill="1" applyBorder="1" applyAlignment="1">
      <alignment vertical="top"/>
    </xf>
    <xf numFmtId="0" fontId="3" fillId="0" borderId="22" xfId="2" applyFont="1" applyFill="1" applyBorder="1" applyAlignment="1">
      <alignment horizontal="left" vertical="center" wrapText="1"/>
    </xf>
    <xf numFmtId="0" fontId="3" fillId="0" borderId="22" xfId="2" applyFont="1" applyFill="1" applyBorder="1" applyAlignment="1">
      <alignment horizontal="center" vertical="center"/>
    </xf>
    <xf numFmtId="0" fontId="3" fillId="0" borderId="18" xfId="2" applyFont="1" applyFill="1" applyBorder="1" applyAlignment="1">
      <alignment horizontal="left" vertical="center" wrapText="1"/>
    </xf>
    <xf numFmtId="0" fontId="3" fillId="0" borderId="18" xfId="2" applyFont="1" applyFill="1" applyBorder="1" applyAlignment="1">
      <alignment horizontal="center" vertical="center"/>
    </xf>
    <xf numFmtId="0" fontId="3" fillId="0" borderId="18" xfId="64" applyFont="1" applyFill="1" applyBorder="1" applyAlignment="1">
      <alignment horizontal="left" vertical="center" wrapText="1"/>
    </xf>
    <xf numFmtId="0" fontId="3" fillId="0" borderId="18" xfId="2" applyFont="1" applyFill="1" applyBorder="1" applyAlignment="1">
      <alignment horizontal="left" wrapText="1"/>
    </xf>
    <xf numFmtId="0" fontId="3" fillId="0" borderId="17" xfId="2" applyFont="1" applyFill="1" applyBorder="1" applyAlignment="1">
      <alignment horizontal="center" vertical="center"/>
    </xf>
    <xf numFmtId="0" fontId="3" fillId="0" borderId="26" xfId="2" applyFont="1" applyFill="1" applyBorder="1" applyAlignment="1">
      <alignment horizontal="center" vertical="center"/>
    </xf>
    <xf numFmtId="0" fontId="3" fillId="0" borderId="19" xfId="2" applyFont="1" applyFill="1" applyBorder="1" applyAlignment="1">
      <alignment horizontal="center" vertical="center"/>
    </xf>
    <xf numFmtId="0" fontId="3" fillId="0" borderId="16" xfId="2" applyFont="1" applyFill="1" applyBorder="1" applyAlignment="1">
      <alignment horizontal="center" vertical="center"/>
    </xf>
    <xf numFmtId="0" fontId="3" fillId="0" borderId="24" xfId="2" applyFont="1" applyFill="1" applyBorder="1" applyAlignment="1">
      <alignment horizontal="left" wrapText="1"/>
    </xf>
    <xf numFmtId="0" fontId="3" fillId="0" borderId="20" xfId="2" applyFont="1" applyFill="1" applyBorder="1" applyAlignment="1">
      <alignment horizontal="left" wrapText="1"/>
    </xf>
    <xf numFmtId="0" fontId="3" fillId="0" borderId="25" xfId="2" applyFont="1" applyFill="1" applyBorder="1" applyAlignment="1">
      <alignment horizontal="left" wrapText="1"/>
    </xf>
    <xf numFmtId="0" fontId="3" fillId="0" borderId="24" xfId="2" applyFont="1" applyFill="1" applyBorder="1" applyAlignment="1">
      <alignment horizontal="center" vertical="center"/>
    </xf>
    <xf numFmtId="0" fontId="3" fillId="0" borderId="20" xfId="2" applyFont="1" applyFill="1" applyBorder="1" applyAlignment="1">
      <alignment horizontal="center" vertical="center"/>
    </xf>
    <xf numFmtId="0" fontId="3" fillId="0" borderId="25" xfId="2" applyFont="1" applyFill="1" applyBorder="1" applyAlignment="1">
      <alignment horizontal="center" vertical="center"/>
    </xf>
    <xf numFmtId="0" fontId="3" fillId="0" borderId="18" xfId="0" applyFont="1" applyFill="1" applyBorder="1" applyAlignment="1">
      <alignment horizontal="left" vertical="center" wrapText="1"/>
    </xf>
    <xf numFmtId="0" fontId="3" fillId="0" borderId="20" xfId="0" applyFont="1" applyFill="1" applyBorder="1" applyAlignment="1">
      <alignment horizontal="left" vertical="center" wrapText="1"/>
    </xf>
    <xf numFmtId="0" fontId="3" fillId="0" borderId="20" xfId="0" applyFont="1" applyFill="1" applyBorder="1" applyAlignment="1">
      <alignment horizontal="center" vertical="center"/>
    </xf>
    <xf numFmtId="16" fontId="3" fillId="0" borderId="18" xfId="0" applyNumberFormat="1" applyFont="1" applyFill="1" applyBorder="1" applyAlignment="1">
      <alignment horizontal="center" vertical="center"/>
    </xf>
    <xf numFmtId="0" fontId="3" fillId="0" borderId="24" xfId="0" applyFont="1" applyFill="1" applyBorder="1" applyAlignment="1">
      <alignment horizontal="left" vertical="center" wrapText="1"/>
    </xf>
    <xf numFmtId="0" fontId="3" fillId="0" borderId="25" xfId="0" applyFont="1" applyFill="1" applyBorder="1" applyAlignment="1">
      <alignment horizontal="left" vertical="center" wrapText="1"/>
    </xf>
    <xf numFmtId="0" fontId="3" fillId="0" borderId="24" xfId="0" applyFont="1" applyFill="1" applyBorder="1" applyAlignment="1">
      <alignment horizontal="center" vertical="center"/>
    </xf>
    <xf numFmtId="0" fontId="3" fillId="0" borderId="25" xfId="0" applyFont="1" applyFill="1" applyBorder="1" applyAlignment="1">
      <alignment horizontal="center" vertical="center"/>
    </xf>
    <xf numFmtId="0" fontId="0" fillId="0" borderId="29" xfId="0" applyBorder="1"/>
    <xf numFmtId="49" fontId="3" fillId="0" borderId="29" xfId="0" applyNumberFormat="1" applyFont="1" applyFill="1" applyBorder="1" applyAlignment="1">
      <alignment horizontal="center" vertical="center"/>
    </xf>
    <xf numFmtId="16" fontId="3" fillId="0" borderId="29" xfId="0" applyNumberFormat="1" applyFont="1" applyFill="1" applyBorder="1" applyAlignment="1">
      <alignment horizontal="center" vertical="center"/>
    </xf>
    <xf numFmtId="17" fontId="3" fillId="0" borderId="29" xfId="0" applyNumberFormat="1" applyFont="1" applyFill="1" applyBorder="1" applyAlignment="1">
      <alignment horizontal="center" vertical="center"/>
    </xf>
    <xf numFmtId="0" fontId="2" fillId="2" borderId="18" xfId="0" applyFont="1" applyFill="1" applyBorder="1" applyAlignment="1">
      <alignment vertical="top" wrapText="1"/>
    </xf>
    <xf numFmtId="0" fontId="3" fillId="0" borderId="18" xfId="0" applyFont="1" applyFill="1" applyBorder="1" applyAlignment="1">
      <alignment horizontal="center" vertical="top"/>
    </xf>
    <xf numFmtId="0" fontId="3" fillId="0" borderId="0" xfId="0" applyFont="1" applyFill="1" applyAlignment="1">
      <alignment horizontal="left" vertical="top" wrapText="1" indent="1"/>
    </xf>
    <xf numFmtId="2" fontId="3" fillId="0" borderId="0" xfId="0" applyNumberFormat="1" applyFont="1" applyFill="1" applyAlignment="1">
      <alignment horizontal="left" vertical="top" indent="1"/>
    </xf>
    <xf numFmtId="0" fontId="3" fillId="0" borderId="0" xfId="0" applyFont="1" applyFill="1" applyBorder="1" applyAlignment="1">
      <alignment horizontal="left" vertical="top" wrapText="1" indent="1"/>
    </xf>
    <xf numFmtId="0" fontId="0" fillId="4" borderId="18" xfId="0" applyFill="1" applyBorder="1"/>
    <xf numFmtId="0" fontId="1" fillId="2" borderId="24" xfId="0" applyFont="1" applyFill="1" applyBorder="1" applyAlignment="1">
      <alignment horizontal="center" vertical="center"/>
    </xf>
    <xf numFmtId="0" fontId="2" fillId="2" borderId="24" xfId="0" applyFont="1" applyFill="1" applyBorder="1" applyAlignment="1">
      <alignment vertical="top" wrapText="1"/>
    </xf>
    <xf numFmtId="0" fontId="0" fillId="0" borderId="25" xfId="0" applyFont="1" applyFill="1" applyBorder="1" applyAlignment="1">
      <alignment horizontal="center" vertical="center" wrapText="1"/>
    </xf>
    <xf numFmtId="0" fontId="3" fillId="4" borderId="18" xfId="0" applyFont="1" applyFill="1" applyBorder="1" applyAlignment="1">
      <alignment vertical="top" wrapText="1"/>
    </xf>
    <xf numFmtId="0" fontId="1" fillId="0" borderId="23" xfId="0" applyFont="1" applyFill="1" applyBorder="1"/>
    <xf numFmtId="0" fontId="0" fillId="0" borderId="0" xfId="0" applyFill="1"/>
    <xf numFmtId="0" fontId="1" fillId="0" borderId="18" xfId="0" applyFont="1" applyFill="1" applyBorder="1"/>
    <xf numFmtId="0" fontId="0" fillId="0" borderId="18" xfId="0" applyFont="1" applyFill="1" applyBorder="1" applyAlignment="1">
      <alignment horizontal="center" vertical="center" wrapText="1"/>
    </xf>
    <xf numFmtId="0" fontId="0" fillId="0" borderId="18" xfId="0" applyFont="1" applyFill="1" applyBorder="1" applyAlignment="1">
      <alignment wrapText="1"/>
    </xf>
    <xf numFmtId="0" fontId="1" fillId="2" borderId="0" xfId="0" applyFont="1" applyFill="1" applyAlignment="1">
      <alignment horizontal="left"/>
    </xf>
    <xf numFmtId="0" fontId="0" fillId="31" borderId="18" xfId="0" applyFont="1" applyFill="1" applyBorder="1"/>
    <xf numFmtId="0" fontId="3" fillId="0" borderId="18" xfId="0" applyFont="1" applyBorder="1" applyAlignment="1">
      <alignment horizontal="left" vertical="center" wrapText="1"/>
    </xf>
    <xf numFmtId="0" fontId="0" fillId="0" borderId="18" xfId="0" applyFont="1" applyFill="1" applyBorder="1" applyAlignment="1">
      <alignment horizontal="left" vertical="center" wrapText="1"/>
    </xf>
    <xf numFmtId="0" fontId="3" fillId="0" borderId="18" xfId="0" applyFont="1" applyFill="1" applyBorder="1" applyAlignment="1">
      <alignment horizontal="center" vertical="center" wrapText="1"/>
    </xf>
    <xf numFmtId="0" fontId="3" fillId="0" borderId="18" xfId="0" applyFont="1" applyFill="1" applyBorder="1" applyAlignment="1">
      <alignment horizontal="center" wrapText="1"/>
    </xf>
    <xf numFmtId="0" fontId="3" fillId="0" borderId="18" xfId="2" applyFont="1" applyFill="1" applyBorder="1" applyAlignment="1">
      <alignment horizontal="center" vertical="top"/>
    </xf>
    <xf numFmtId="0" fontId="0" fillId="0" borderId="18" xfId="0" applyBorder="1"/>
    <xf numFmtId="0" fontId="0" fillId="0" borderId="30" xfId="0" applyFill="1" applyBorder="1" applyAlignment="1">
      <alignment horizontal="center" vertical="center"/>
    </xf>
    <xf numFmtId="0" fontId="3" fillId="0" borderId="18" xfId="0" applyFont="1" applyFill="1" applyBorder="1" applyAlignment="1">
      <alignment vertical="center" wrapText="1"/>
    </xf>
    <xf numFmtId="0" fontId="3" fillId="0" borderId="18" xfId="2" applyFont="1" applyFill="1" applyBorder="1" applyAlignment="1">
      <alignment horizontal="center" wrapText="1"/>
    </xf>
    <xf numFmtId="0" fontId="3" fillId="0" borderId="0" xfId="0" applyFont="1" applyFill="1" applyBorder="1" applyAlignment="1">
      <alignment horizontal="left" vertical="top" wrapText="1"/>
    </xf>
    <xf numFmtId="49" fontId="3" fillId="0" borderId="18" xfId="0" applyNumberFormat="1" applyFont="1" applyFill="1" applyBorder="1" applyAlignment="1">
      <alignment horizontal="center" vertical="top"/>
    </xf>
    <xf numFmtId="0" fontId="0" fillId="31" borderId="18" xfId="0" applyFill="1" applyBorder="1"/>
    <xf numFmtId="0" fontId="3" fillId="0" borderId="18" xfId="0" applyFont="1" applyFill="1" applyBorder="1" applyAlignment="1">
      <alignment vertical="top" wrapText="1"/>
    </xf>
    <xf numFmtId="0" fontId="0" fillId="0" borderId="18" xfId="0" applyFont="1" applyBorder="1" applyAlignment="1">
      <alignment wrapText="1"/>
    </xf>
    <xf numFmtId="0" fontId="2" fillId="0" borderId="0" xfId="0" applyFont="1" applyFill="1" applyAlignment="1">
      <alignment vertical="top" wrapText="1"/>
    </xf>
    <xf numFmtId="0" fontId="0" fillId="0" borderId="0" xfId="0" applyFont="1" applyAlignment="1">
      <alignment vertical="top"/>
    </xf>
    <xf numFmtId="0" fontId="3" fillId="0" borderId="29" xfId="0" applyFont="1" applyFill="1" applyBorder="1" applyAlignment="1">
      <alignment horizontal="center" vertical="center"/>
    </xf>
    <xf numFmtId="0" fontId="3" fillId="0" borderId="29" xfId="0" applyFont="1" applyFill="1" applyBorder="1" applyAlignment="1">
      <alignment horizontal="left" vertical="center" wrapText="1"/>
    </xf>
    <xf numFmtId="0" fontId="3" fillId="0" borderId="18" xfId="0" applyFont="1" applyFill="1" applyBorder="1" applyAlignment="1">
      <alignment horizontal="center" vertical="center"/>
    </xf>
    <xf numFmtId="2" fontId="3" fillId="0" borderId="0" xfId="0" applyNumberFormat="1" applyFont="1" applyFill="1" applyBorder="1" applyAlignment="1">
      <alignment vertical="top"/>
    </xf>
    <xf numFmtId="0" fontId="0" fillId="0" borderId="0" xfId="0" applyFont="1" applyBorder="1" applyAlignment="1">
      <alignment horizontal="center" vertical="center" wrapText="1"/>
    </xf>
    <xf numFmtId="0" fontId="0" fillId="0" borderId="29" xfId="0" applyFont="1" applyBorder="1" applyAlignment="1">
      <alignment horizontal="left" vertical="top" wrapText="1"/>
    </xf>
    <xf numFmtId="2" fontId="3" fillId="0" borderId="29" xfId="0" applyNumberFormat="1" applyFont="1" applyFill="1" applyBorder="1" applyAlignment="1">
      <alignment vertical="top"/>
    </xf>
    <xf numFmtId="0" fontId="0" fillId="0" borderId="29" xfId="0" applyFont="1" applyFill="1" applyBorder="1" applyAlignment="1">
      <alignment horizontal="center" vertical="center" wrapText="1"/>
    </xf>
    <xf numFmtId="0" fontId="0" fillId="4" borderId="29" xfId="0" applyFill="1" applyBorder="1" applyAlignment="1">
      <alignment horizontal="center" vertical="center"/>
    </xf>
    <xf numFmtId="0" fontId="3" fillId="0" borderId="18" xfId="0" applyFont="1" applyBorder="1" applyAlignment="1">
      <alignment wrapText="1"/>
    </xf>
    <xf numFmtId="0" fontId="0" fillId="0" borderId="0" xfId="0" applyAlignment="1">
      <alignment wrapText="1"/>
    </xf>
    <xf numFmtId="0" fontId="3" fillId="0" borderId="0" xfId="94" applyFont="1" applyBorder="1" applyAlignment="1">
      <alignment horizontal="center" vertical="top"/>
    </xf>
    <xf numFmtId="49" fontId="3" fillId="0" borderId="0" xfId="94" applyNumberFormat="1" applyFont="1" applyFill="1" applyBorder="1" applyAlignment="1">
      <alignment horizontal="center" vertical="top" wrapText="1"/>
    </xf>
    <xf numFmtId="0" fontId="1" fillId="2" borderId="29" xfId="0" applyFont="1" applyFill="1" applyBorder="1" applyAlignment="1">
      <alignment horizontal="left"/>
    </xf>
    <xf numFmtId="0" fontId="1" fillId="2" borderId="29" xfId="0" applyFont="1" applyFill="1" applyBorder="1"/>
    <xf numFmtId="0" fontId="0" fillId="2" borderId="29" xfId="0" applyFill="1" applyBorder="1" applyAlignment="1">
      <alignment horizontal="center" vertical="center"/>
    </xf>
    <xf numFmtId="2" fontId="3" fillId="0" borderId="29" xfId="0" applyNumberFormat="1" applyFont="1" applyFill="1" applyBorder="1" applyAlignment="1">
      <alignment horizontal="left" vertical="top" wrapText="1"/>
    </xf>
    <xf numFmtId="0" fontId="0" fillId="0" borderId="35" xfId="0" applyBorder="1"/>
    <xf numFmtId="0" fontId="0" fillId="0" borderId="29" xfId="0" applyFont="1" applyBorder="1" applyAlignment="1">
      <alignment wrapText="1"/>
    </xf>
    <xf numFmtId="0" fontId="0" fillId="0" borderId="29" xfId="0" applyBorder="1" applyAlignment="1">
      <alignment horizontal="center" vertical="center"/>
    </xf>
    <xf numFmtId="0" fontId="3" fillId="0" borderId="29" xfId="0" applyNumberFormat="1" applyFont="1" applyFill="1" applyBorder="1" applyAlignment="1">
      <alignment horizontal="center" vertical="center" wrapText="1"/>
    </xf>
    <xf numFmtId="0" fontId="3" fillId="0" borderId="29" xfId="94" applyNumberFormat="1" applyFont="1" applyFill="1" applyBorder="1" applyAlignment="1">
      <alignment horizontal="center" vertical="center"/>
    </xf>
    <xf numFmtId="0" fontId="0" fillId="0" borderId="36" xfId="0" applyBorder="1"/>
    <xf numFmtId="0" fontId="0" fillId="0" borderId="20" xfId="0" applyBorder="1"/>
    <xf numFmtId="0" fontId="0" fillId="0" borderId="25" xfId="0" applyBorder="1"/>
    <xf numFmtId="2" fontId="3" fillId="0" borderId="36" xfId="0" applyNumberFormat="1" applyFont="1" applyFill="1" applyBorder="1" applyAlignment="1">
      <alignment horizontal="left" vertical="top" wrapText="1"/>
    </xf>
    <xf numFmtId="2" fontId="3" fillId="0" borderId="20" xfId="0" applyNumberFormat="1" applyFont="1" applyFill="1" applyBorder="1" applyAlignment="1">
      <alignment horizontal="left" vertical="top" wrapText="1"/>
    </xf>
    <xf numFmtId="2" fontId="3" fillId="0" borderId="25" xfId="0" applyNumberFormat="1" applyFont="1" applyFill="1" applyBorder="1" applyAlignment="1">
      <alignment horizontal="left" vertical="top" wrapText="1"/>
    </xf>
    <xf numFmtId="0" fontId="3" fillId="0" borderId="36" xfId="0" applyNumberFormat="1" applyFont="1" applyFill="1" applyBorder="1" applyAlignment="1">
      <alignment horizontal="center" vertical="center" wrapText="1"/>
    </xf>
    <xf numFmtId="0" fontId="3" fillId="0" borderId="25" xfId="0" applyNumberFormat="1" applyFont="1" applyFill="1" applyBorder="1" applyAlignment="1">
      <alignment horizontal="center" vertical="center" wrapText="1"/>
    </xf>
    <xf numFmtId="0" fontId="3" fillId="0" borderId="20" xfId="94" applyNumberFormat="1" applyFont="1" applyFill="1" applyBorder="1" applyAlignment="1">
      <alignment horizontal="center" vertical="center"/>
    </xf>
    <xf numFmtId="0" fontId="1" fillId="2" borderId="29" xfId="0" applyFont="1" applyFill="1" applyBorder="1" applyAlignment="1">
      <alignment wrapText="1"/>
    </xf>
    <xf numFmtId="49" fontId="0" fillId="0" borderId="36" xfId="0" applyNumberFormat="1" applyBorder="1"/>
    <xf numFmtId="0" fontId="3" fillId="0" borderId="29" xfId="94" applyFont="1" applyFill="1" applyBorder="1" applyAlignment="1">
      <alignment horizontal="left" vertical="top" wrapText="1"/>
    </xf>
    <xf numFmtId="0" fontId="3" fillId="0" borderId="29" xfId="0" applyFont="1" applyFill="1" applyBorder="1" applyAlignment="1">
      <alignment horizontal="left" vertical="top" wrapText="1"/>
    </xf>
    <xf numFmtId="0" fontId="8" fillId="0" borderId="31" xfId="0" applyFont="1" applyFill="1" applyBorder="1" applyAlignment="1" applyProtection="1">
      <alignment horizontal="left" vertical="top" wrapText="1"/>
    </xf>
    <xf numFmtId="0" fontId="3" fillId="0" borderId="29" xfId="0" applyFont="1" applyFill="1" applyBorder="1" applyAlignment="1">
      <alignment horizontal="left" vertical="top" wrapText="1" indent="1"/>
    </xf>
    <xf numFmtId="49" fontId="3" fillId="0" borderId="0" xfId="0" applyNumberFormat="1" applyFont="1" applyFill="1" applyAlignment="1">
      <alignment vertical="top"/>
    </xf>
    <xf numFmtId="0" fontId="2" fillId="0" borderId="0" xfId="0" applyFont="1" applyFill="1" applyAlignment="1">
      <alignment horizontal="left" vertical="top" wrapText="1"/>
    </xf>
    <xf numFmtId="49" fontId="3" fillId="0" borderId="0" xfId="0" applyNumberFormat="1" applyFont="1" applyFill="1" applyAlignment="1">
      <alignment horizontal="left" vertical="top" indent="1"/>
    </xf>
    <xf numFmtId="0" fontId="3" fillId="4" borderId="29" xfId="0" applyFont="1" applyFill="1" applyBorder="1" applyAlignment="1">
      <alignment vertical="top" wrapText="1"/>
    </xf>
    <xf numFmtId="49" fontId="3" fillId="0" borderId="31" xfId="94" applyNumberFormat="1" applyFont="1" applyFill="1" applyBorder="1" applyAlignment="1" applyProtection="1">
      <alignment horizontal="left" vertical="top"/>
    </xf>
    <xf numFmtId="0" fontId="0" fillId="0" borderId="0" xfId="0" applyFont="1" applyAlignment="1">
      <alignment vertical="center"/>
    </xf>
    <xf numFmtId="4" fontId="3" fillId="0" borderId="0" xfId="0" applyNumberFormat="1" applyFont="1" applyFill="1" applyAlignment="1">
      <alignment vertical="center"/>
    </xf>
    <xf numFmtId="4" fontId="3" fillId="3" borderId="0" xfId="0" applyNumberFormat="1" applyFont="1" applyFill="1" applyBorder="1" applyAlignment="1">
      <alignment vertical="center"/>
    </xf>
    <xf numFmtId="0" fontId="0" fillId="2" borderId="0" xfId="0" applyFont="1" applyFill="1" applyAlignment="1">
      <alignment vertical="center"/>
    </xf>
    <xf numFmtId="0" fontId="0" fillId="4" borderId="18" xfId="0" applyFont="1" applyFill="1" applyBorder="1" applyAlignment="1">
      <alignment vertical="center"/>
    </xf>
    <xf numFmtId="0" fontId="0" fillId="31" borderId="18" xfId="0" applyFill="1" applyBorder="1" applyAlignment="1">
      <alignment horizontal="center" vertical="center" wrapText="1"/>
    </xf>
    <xf numFmtId="0" fontId="0" fillId="31" borderId="29" xfId="0" applyFill="1" applyBorder="1" applyAlignment="1">
      <alignment horizontal="center" vertical="center" wrapText="1"/>
    </xf>
    <xf numFmtId="0" fontId="1" fillId="0" borderId="18" xfId="0" applyFont="1" applyBorder="1" applyAlignment="1">
      <alignment wrapText="1"/>
    </xf>
    <xf numFmtId="49" fontId="0" fillId="0" borderId="0" xfId="0" applyNumberFormat="1" applyFont="1"/>
    <xf numFmtId="49" fontId="1" fillId="0" borderId="0" xfId="0" applyNumberFormat="1" applyFont="1"/>
    <xf numFmtId="49" fontId="3" fillId="3" borderId="0" xfId="0" applyNumberFormat="1" applyFont="1" applyFill="1" applyAlignment="1">
      <alignment horizontal="left" vertical="top"/>
    </xf>
    <xf numFmtId="49" fontId="1" fillId="2" borderId="0" xfId="0" applyNumberFormat="1" applyFont="1" applyFill="1" applyAlignment="1">
      <alignment horizontal="left"/>
    </xf>
    <xf numFmtId="49" fontId="3" fillId="4" borderId="18" xfId="0" applyNumberFormat="1" applyFont="1" applyFill="1" applyBorder="1" applyAlignment="1">
      <alignment vertical="top"/>
    </xf>
    <xf numFmtId="49" fontId="0" fillId="0" borderId="0" xfId="0" applyNumberFormat="1"/>
    <xf numFmtId="49" fontId="3" fillId="0" borderId="0" xfId="0" applyNumberFormat="1" applyFont="1" applyFill="1" applyBorder="1" applyAlignment="1">
      <alignment horizontal="left" vertical="top" indent="1"/>
    </xf>
    <xf numFmtId="2" fontId="3" fillId="0" borderId="0" xfId="0" applyNumberFormat="1" applyFont="1" applyFill="1" applyBorder="1" applyAlignment="1">
      <alignment horizontal="left" vertical="top" indent="1"/>
    </xf>
    <xf numFmtId="49" fontId="49" fillId="0" borderId="0" xfId="0" applyNumberFormat="1" applyFont="1" applyAlignment="1">
      <alignment horizontal="left" vertical="top" wrapText="1" indent="1"/>
    </xf>
    <xf numFmtId="0" fontId="3" fillId="0" borderId="29" xfId="0" applyFont="1" applyFill="1" applyBorder="1" applyAlignment="1">
      <alignment horizontal="center" vertical="center" wrapText="1"/>
    </xf>
    <xf numFmtId="0" fontId="37" fillId="0" borderId="18" xfId="0" applyFont="1" applyBorder="1" applyAlignment="1">
      <alignment wrapText="1"/>
    </xf>
    <xf numFmtId="0" fontId="3" fillId="0" borderId="36" xfId="0" applyFont="1" applyFill="1" applyBorder="1" applyAlignment="1">
      <alignment horizontal="center" vertical="top"/>
    </xf>
    <xf numFmtId="0" fontId="0" fillId="0" borderId="36" xfId="0" applyFont="1" applyBorder="1" applyAlignment="1">
      <alignment wrapText="1"/>
    </xf>
    <xf numFmtId="0" fontId="3" fillId="0" borderId="36" xfId="0" applyFont="1" applyFill="1" applyBorder="1" applyAlignment="1">
      <alignment horizontal="center" vertical="center" wrapText="1"/>
    </xf>
    <xf numFmtId="0" fontId="3" fillId="0" borderId="20" xfId="0" applyFont="1" applyFill="1" applyBorder="1" applyAlignment="1">
      <alignment horizontal="center" vertical="top"/>
    </xf>
    <xf numFmtId="0" fontId="3" fillId="0" borderId="20" xfId="0" applyFont="1" applyFill="1" applyBorder="1" applyAlignment="1">
      <alignment horizontal="center" vertical="center" wrapText="1"/>
    </xf>
    <xf numFmtId="0" fontId="3" fillId="0" borderId="37" xfId="0" applyFont="1" applyFill="1" applyBorder="1" applyAlignment="1">
      <alignment horizontal="center" vertical="top"/>
    </xf>
    <xf numFmtId="0" fontId="3" fillId="0" borderId="25" xfId="0" applyFont="1" applyFill="1" applyBorder="1" applyAlignment="1">
      <alignment horizontal="center" vertical="top"/>
    </xf>
    <xf numFmtId="0" fontId="3" fillId="0" borderId="25" xfId="0" applyFont="1" applyFill="1" applyBorder="1" applyAlignment="1">
      <alignment horizontal="center" vertical="center" wrapText="1"/>
    </xf>
    <xf numFmtId="0" fontId="6" fillId="0" borderId="0" xfId="0" applyFont="1" applyFill="1" applyAlignment="1">
      <alignment horizontal="left" vertical="justify"/>
    </xf>
    <xf numFmtId="0" fontId="6" fillId="0" borderId="0" xfId="0" applyFont="1" applyFill="1" applyAlignment="1">
      <alignment horizontal="left" vertical="justify" wrapText="1"/>
    </xf>
    <xf numFmtId="0" fontId="6" fillId="0" borderId="0" xfId="0" applyNumberFormat="1" applyFont="1" applyFill="1" applyBorder="1" applyAlignment="1">
      <alignment vertical="top" wrapText="1"/>
    </xf>
    <xf numFmtId="0" fontId="6" fillId="0" borderId="0" xfId="0" applyFont="1" applyFill="1" applyBorder="1" applyAlignment="1">
      <alignment horizontal="left" vertical="top" wrapText="1"/>
    </xf>
    <xf numFmtId="49" fontId="6" fillId="0" borderId="0" xfId="69" applyNumberFormat="1" applyFont="1" applyFill="1" applyAlignment="1" applyProtection="1">
      <alignment vertical="top" wrapText="1"/>
    </xf>
    <xf numFmtId="0" fontId="6" fillId="0" borderId="29" xfId="0" applyNumberFormat="1" applyFont="1" applyFill="1" applyBorder="1" applyAlignment="1">
      <alignment vertical="top" wrapText="1"/>
    </xf>
    <xf numFmtId="0" fontId="6" fillId="0" borderId="36" xfId="0" applyFont="1" applyFill="1" applyBorder="1" applyAlignment="1">
      <alignment horizontal="left" vertical="justify" wrapText="1"/>
    </xf>
    <xf numFmtId="0" fontId="6" fillId="0" borderId="20" xfId="0" applyFont="1" applyFill="1" applyBorder="1" applyAlignment="1">
      <alignment horizontal="left" vertical="justify"/>
    </xf>
    <xf numFmtId="0" fontId="6" fillId="0" borderId="36" xfId="98" applyFont="1" applyFill="1" applyBorder="1" applyAlignment="1">
      <alignment vertical="top" wrapText="1"/>
    </xf>
    <xf numFmtId="0" fontId="6" fillId="0" borderId="29" xfId="98" applyFont="1" applyFill="1" applyBorder="1" applyAlignment="1">
      <alignment vertical="top" wrapText="1"/>
    </xf>
    <xf numFmtId="0" fontId="6" fillId="0" borderId="36" xfId="0" applyNumberFormat="1" applyFont="1" applyFill="1" applyBorder="1" applyAlignment="1">
      <alignment vertical="top" wrapText="1"/>
    </xf>
    <xf numFmtId="0" fontId="6" fillId="0" borderId="36" xfId="0" applyFont="1" applyFill="1" applyBorder="1" applyAlignment="1">
      <alignment horizontal="left" vertical="top" wrapText="1"/>
    </xf>
    <xf numFmtId="0" fontId="6" fillId="0" borderId="29" xfId="0" applyFont="1" applyFill="1" applyBorder="1" applyAlignment="1">
      <alignment horizontal="left" vertical="top" wrapText="1"/>
    </xf>
    <xf numFmtId="0" fontId="6" fillId="0" borderId="25" xfId="0" applyNumberFormat="1" applyFont="1" applyFill="1" applyBorder="1" applyAlignment="1">
      <alignment vertical="top" wrapText="1"/>
    </xf>
    <xf numFmtId="0" fontId="3" fillId="0" borderId="36" xfId="0" applyNumberFormat="1" applyFont="1" applyFill="1" applyBorder="1" applyAlignment="1">
      <alignment vertical="top" wrapText="1"/>
    </xf>
    <xf numFmtId="49" fontId="6" fillId="0" borderId="29" xfId="69" applyNumberFormat="1" applyFont="1" applyFill="1" applyBorder="1" applyAlignment="1" applyProtection="1">
      <alignment vertical="top" wrapText="1"/>
    </xf>
    <xf numFmtId="1" fontId="6" fillId="0" borderId="36" xfId="0" applyNumberFormat="1" applyFont="1" applyFill="1" applyBorder="1" applyAlignment="1">
      <alignment horizontal="right"/>
    </xf>
    <xf numFmtId="4" fontId="3" fillId="0" borderId="36" xfId="0" applyNumberFormat="1" applyFont="1" applyFill="1" applyBorder="1" applyAlignment="1">
      <alignment horizontal="left" wrapText="1"/>
    </xf>
    <xf numFmtId="4" fontId="1" fillId="2" borderId="0" xfId="0" applyNumberFormat="1" applyFont="1" applyFill="1" applyAlignment="1">
      <alignment horizontal="right" vertical="center"/>
    </xf>
    <xf numFmtId="4" fontId="1" fillId="0" borderId="0" xfId="0" applyNumberFormat="1" applyFont="1" applyAlignment="1">
      <alignment horizontal="right" vertical="center"/>
    </xf>
    <xf numFmtId="4" fontId="1" fillId="3" borderId="0" xfId="0" applyNumberFormat="1" applyFont="1" applyFill="1" applyAlignment="1">
      <alignment horizontal="right" vertical="center"/>
    </xf>
    <xf numFmtId="0" fontId="0" fillId="0" borderId="0" xfId="0" applyAlignment="1">
      <alignment horizontal="left"/>
    </xf>
    <xf numFmtId="0" fontId="37" fillId="0" borderId="0" xfId="0" applyFont="1" applyAlignment="1">
      <alignment horizontal="left"/>
    </xf>
    <xf numFmtId="49" fontId="36" fillId="0" borderId="0" xfId="0" applyNumberFormat="1" applyFont="1" applyAlignment="1">
      <alignment horizontal="left" wrapText="1"/>
    </xf>
    <xf numFmtId="49" fontId="36" fillId="0" borderId="0" xfId="0" applyNumberFormat="1" applyFont="1" applyAlignment="1">
      <alignment horizontal="left" vertical="center" wrapText="1"/>
    </xf>
    <xf numFmtId="0" fontId="37" fillId="0" borderId="0" xfId="1" applyFont="1" applyAlignment="1">
      <alignment horizontal="left"/>
    </xf>
    <xf numFmtId="0" fontId="37" fillId="0" borderId="0" xfId="0" applyFont="1" applyAlignment="1">
      <alignment horizontal="left" wrapText="1"/>
    </xf>
    <xf numFmtId="4" fontId="3" fillId="0" borderId="0" xfId="0" applyNumberFormat="1" applyFont="1" applyFill="1" applyAlignment="1">
      <alignment horizontal="right" vertical="center"/>
    </xf>
    <xf numFmtId="4" fontId="3" fillId="0" borderId="0" xfId="0" applyNumberFormat="1" applyFont="1" applyFill="1" applyBorder="1" applyAlignment="1">
      <alignment horizontal="right" vertical="center"/>
    </xf>
    <xf numFmtId="4" fontId="3" fillId="0" borderId="1" xfId="0" applyNumberFormat="1" applyFont="1" applyFill="1" applyBorder="1" applyAlignment="1">
      <alignment horizontal="right" vertical="center"/>
    </xf>
    <xf numFmtId="4" fontId="3" fillId="3" borderId="0" xfId="0" applyNumberFormat="1" applyFont="1" applyFill="1" applyBorder="1" applyAlignment="1">
      <alignment horizontal="right" vertical="center"/>
    </xf>
    <xf numFmtId="0" fontId="3" fillId="0" borderId="18" xfId="0" applyFont="1" applyFill="1" applyBorder="1" applyAlignment="1">
      <alignment vertical="top" wrapText="1"/>
    </xf>
    <xf numFmtId="0" fontId="0" fillId="0" borderId="18" xfId="0" applyFont="1" applyBorder="1" applyAlignment="1">
      <alignment wrapText="1"/>
    </xf>
    <xf numFmtId="0" fontId="3" fillId="0" borderId="18" xfId="0" applyFont="1" applyFill="1" applyBorder="1" applyAlignment="1">
      <alignment horizontal="center" vertical="center"/>
    </xf>
    <xf numFmtId="0" fontId="0" fillId="0" borderId="18" xfId="0" applyFont="1" applyBorder="1" applyAlignment="1">
      <alignment vertical="top"/>
    </xf>
    <xf numFmtId="0" fontId="0" fillId="0" borderId="0" xfId="0" applyFont="1" applyAlignment="1">
      <alignment horizontal="right" vertical="center"/>
    </xf>
    <xf numFmtId="0" fontId="0" fillId="0" borderId="0" xfId="0" applyAlignment="1">
      <alignment horizontal="right"/>
    </xf>
    <xf numFmtId="4" fontId="0" fillId="0" borderId="0" xfId="0" applyNumberFormat="1" applyFont="1" applyAlignment="1">
      <alignment horizontal="right" vertical="center"/>
    </xf>
    <xf numFmtId="4" fontId="0" fillId="0" borderId="0" xfId="0" applyNumberFormat="1" applyAlignment="1">
      <alignment horizontal="right" vertical="center"/>
    </xf>
    <xf numFmtId="4" fontId="0" fillId="2" borderId="0" xfId="0" applyNumberFormat="1" applyFont="1" applyFill="1" applyAlignment="1">
      <alignment horizontal="right" vertical="center"/>
    </xf>
    <xf numFmtId="4" fontId="0" fillId="2" borderId="0" xfId="0" applyNumberFormat="1" applyFill="1" applyAlignment="1">
      <alignment horizontal="right" vertical="center"/>
    </xf>
    <xf numFmtId="4" fontId="0" fillId="4" borderId="18" xfId="0" applyNumberFormat="1" applyFont="1" applyFill="1" applyBorder="1" applyAlignment="1">
      <alignment horizontal="right" vertical="center"/>
    </xf>
    <xf numFmtId="4" fontId="0" fillId="4" borderId="18" xfId="0" applyNumberFormat="1" applyFont="1" applyFill="1" applyBorder="1" applyAlignment="1" applyProtection="1">
      <alignment horizontal="right" vertical="center"/>
      <protection locked="0"/>
    </xf>
    <xf numFmtId="4" fontId="0" fillId="4" borderId="18" xfId="0" applyNumberFormat="1" applyFill="1" applyBorder="1" applyAlignment="1">
      <alignment horizontal="right" vertical="center"/>
    </xf>
    <xf numFmtId="4" fontId="0" fillId="31" borderId="18" xfId="0" applyNumberFormat="1" applyFill="1" applyBorder="1" applyAlignment="1">
      <alignment horizontal="right" vertical="center" wrapText="1"/>
    </xf>
    <xf numFmtId="4" fontId="0" fillId="31" borderId="29" xfId="0" applyNumberFormat="1" applyFont="1" applyFill="1" applyBorder="1" applyAlignment="1" applyProtection="1">
      <alignment horizontal="right" vertical="center"/>
      <protection locked="0"/>
    </xf>
    <xf numFmtId="4" fontId="0" fillId="31" borderId="18" xfId="0" applyNumberFormat="1" applyFill="1" applyBorder="1" applyAlignment="1">
      <alignment horizontal="right" vertical="center"/>
    </xf>
    <xf numFmtId="4" fontId="0" fillId="31" borderId="18" xfId="0" applyNumberFormat="1" applyFont="1" applyFill="1" applyBorder="1" applyAlignment="1" applyProtection="1">
      <alignment horizontal="right" vertical="center"/>
      <protection locked="0"/>
    </xf>
    <xf numFmtId="4" fontId="0" fillId="4" borderId="18" xfId="0" applyNumberFormat="1" applyFill="1" applyBorder="1" applyAlignment="1" applyProtection="1">
      <alignment horizontal="right" vertical="center"/>
      <protection locked="0"/>
    </xf>
    <xf numFmtId="4" fontId="0" fillId="31" borderId="29" xfId="0" applyNumberFormat="1" applyFill="1" applyBorder="1" applyAlignment="1">
      <alignment horizontal="right" vertical="center" wrapText="1"/>
    </xf>
    <xf numFmtId="4" fontId="0" fillId="31" borderId="29" xfId="0" applyNumberFormat="1" applyFill="1" applyBorder="1" applyAlignment="1">
      <alignment horizontal="right" vertical="center"/>
    </xf>
    <xf numFmtId="4" fontId="0" fillId="2" borderId="0" xfId="0" applyNumberFormat="1" applyFont="1" applyFill="1" applyAlignment="1" applyProtection="1">
      <alignment horizontal="right" vertical="center"/>
      <protection locked="0"/>
    </xf>
    <xf numFmtId="0" fontId="0" fillId="0" borderId="0" xfId="0" applyFont="1" applyAlignment="1" applyProtection="1">
      <alignment horizontal="right" vertical="center"/>
      <protection locked="0"/>
    </xf>
    <xf numFmtId="0" fontId="3" fillId="0" borderId="35" xfId="0" applyFont="1" applyBorder="1" applyAlignment="1">
      <alignment wrapText="1"/>
    </xf>
    <xf numFmtId="0" fontId="3" fillId="0" borderId="0" xfId="0" applyFont="1"/>
    <xf numFmtId="0" fontId="2" fillId="2" borderId="18" xfId="0" applyFont="1" applyFill="1" applyBorder="1"/>
    <xf numFmtId="0" fontId="3" fillId="0" borderId="24" xfId="0" applyFont="1" applyBorder="1" applyAlignment="1">
      <alignment wrapText="1"/>
    </xf>
    <xf numFmtId="0" fontId="3" fillId="0" borderId="25" xfId="0" applyFont="1" applyBorder="1" applyAlignment="1">
      <alignment wrapText="1"/>
    </xf>
    <xf numFmtId="0" fontId="3" fillId="0" borderId="20" xfId="0" applyFont="1" applyBorder="1" applyAlignment="1">
      <alignment wrapText="1"/>
    </xf>
    <xf numFmtId="0" fontId="3" fillId="0" borderId="0" xfId="0" applyFont="1" applyAlignment="1">
      <alignment wrapText="1"/>
    </xf>
    <xf numFmtId="0" fontId="3" fillId="0" borderId="18" xfId="0" applyFont="1" applyBorder="1" applyAlignment="1">
      <alignment horizontal="left" vertical="top" wrapText="1"/>
    </xf>
    <xf numFmtId="16" fontId="0" fillId="0" borderId="18" xfId="0" applyNumberFormat="1" applyFont="1" applyBorder="1"/>
    <xf numFmtId="4" fontId="0" fillId="2" borderId="18" xfId="0" applyNumberFormat="1" applyFill="1" applyBorder="1" applyAlignment="1">
      <alignment horizontal="right" vertical="center"/>
    </xf>
    <xf numFmtId="4" fontId="0" fillId="0" borderId="18" xfId="0" applyNumberFormat="1" applyBorder="1" applyAlignment="1">
      <alignment horizontal="right" vertical="center"/>
    </xf>
    <xf numFmtId="4" fontId="0" fillId="0" borderId="18" xfId="0" applyNumberFormat="1" applyBorder="1" applyAlignment="1" applyProtection="1">
      <alignment horizontal="right" vertical="center"/>
      <protection locked="0"/>
    </xf>
    <xf numFmtId="4" fontId="0" fillId="0" borderId="18" xfId="0" applyNumberFormat="1" applyBorder="1" applyAlignment="1">
      <alignment horizontal="right" vertical="center" wrapText="1"/>
    </xf>
    <xf numFmtId="4" fontId="0" fillId="0" borderId="18" xfId="0" applyNumberFormat="1" applyFont="1" applyBorder="1" applyAlignment="1">
      <alignment horizontal="right" vertical="center" wrapText="1"/>
    </xf>
    <xf numFmtId="4" fontId="0" fillId="2" borderId="18" xfId="0" applyNumberFormat="1" applyFill="1" applyBorder="1" applyAlignment="1" applyProtection="1">
      <alignment horizontal="right" vertical="center"/>
      <protection locked="0"/>
    </xf>
    <xf numFmtId="4" fontId="0" fillId="0" borderId="0" xfId="0" applyNumberFormat="1" applyAlignment="1" applyProtection="1">
      <alignment horizontal="right" vertical="center"/>
      <protection locked="0"/>
    </xf>
    <xf numFmtId="4" fontId="3" fillId="0" borderId="18" xfId="0" applyNumberFormat="1" applyFont="1" applyFill="1" applyBorder="1" applyAlignment="1">
      <alignment horizontal="right" vertical="center"/>
    </xf>
    <xf numFmtId="4" fontId="3" fillId="0" borderId="18" xfId="0" applyNumberFormat="1" applyFont="1" applyFill="1" applyBorder="1" applyAlignment="1" applyProtection="1">
      <alignment horizontal="right" vertical="center"/>
      <protection locked="0"/>
    </xf>
    <xf numFmtId="4" fontId="1" fillId="2" borderId="18" xfId="0" applyNumberFormat="1" applyFont="1" applyFill="1" applyBorder="1" applyAlignment="1">
      <alignment horizontal="right" vertical="center"/>
    </xf>
    <xf numFmtId="0" fontId="1" fillId="2" borderId="18" xfId="0" applyFont="1" applyFill="1" applyBorder="1" applyAlignment="1" applyProtection="1">
      <alignment horizontal="right"/>
      <protection locked="0"/>
    </xf>
    <xf numFmtId="0" fontId="1" fillId="2" borderId="18" xfId="0" applyFont="1" applyFill="1" applyBorder="1" applyAlignment="1">
      <alignment horizontal="right"/>
    </xf>
    <xf numFmtId="0" fontId="0" fillId="0" borderId="18" xfId="0" applyFont="1" applyBorder="1" applyAlignment="1">
      <alignment horizontal="right" vertical="center" wrapText="1"/>
    </xf>
    <xf numFmtId="0" fontId="0" fillId="0" borderId="24" xfId="0" applyFont="1" applyBorder="1" applyAlignment="1">
      <alignment horizontal="right" wrapText="1"/>
    </xf>
    <xf numFmtId="4" fontId="0" fillId="0" borderId="24" xfId="0" applyNumberFormat="1" applyBorder="1" applyAlignment="1" applyProtection="1">
      <alignment horizontal="right" vertical="center"/>
      <protection locked="0"/>
    </xf>
    <xf numFmtId="4" fontId="0" fillId="0" borderId="24" xfId="0" applyNumberFormat="1" applyBorder="1" applyAlignment="1">
      <alignment horizontal="right" vertical="center"/>
    </xf>
    <xf numFmtId="4" fontId="0" fillId="0" borderId="25" xfId="0" applyNumberFormat="1" applyBorder="1" applyAlignment="1">
      <alignment horizontal="right" vertical="center"/>
    </xf>
    <xf numFmtId="4" fontId="0" fillId="0" borderId="25" xfId="0" applyNumberFormat="1" applyBorder="1" applyAlignment="1" applyProtection="1">
      <alignment horizontal="right" vertical="center"/>
      <protection locked="0"/>
    </xf>
    <xf numFmtId="4" fontId="0" fillId="0" borderId="20" xfId="0" applyNumberFormat="1" applyBorder="1" applyAlignment="1">
      <alignment horizontal="right" vertical="center"/>
    </xf>
    <xf numFmtId="4" fontId="0" fillId="0" borderId="20" xfId="0" applyNumberFormat="1" applyBorder="1" applyAlignment="1" applyProtection="1">
      <alignment horizontal="right" vertical="center"/>
      <protection locked="0"/>
    </xf>
    <xf numFmtId="0" fontId="1" fillId="2" borderId="36" xfId="0" applyFont="1" applyFill="1" applyBorder="1" applyAlignment="1" applyProtection="1">
      <alignment horizontal="right"/>
      <protection locked="0"/>
    </xf>
    <xf numFmtId="0" fontId="1" fillId="2" borderId="36" xfId="0" applyFont="1" applyFill="1" applyBorder="1" applyAlignment="1">
      <alignment horizontal="right"/>
    </xf>
    <xf numFmtId="4" fontId="0" fillId="0" borderId="29" xfId="0" applyNumberFormat="1" applyBorder="1" applyAlignment="1" applyProtection="1">
      <alignment horizontal="right" vertical="center"/>
      <protection locked="0"/>
    </xf>
    <xf numFmtId="4" fontId="0" fillId="0" borderId="29" xfId="0" applyNumberFormat="1" applyBorder="1" applyAlignment="1">
      <alignment horizontal="right" vertical="center"/>
    </xf>
    <xf numFmtId="4" fontId="0" fillId="4" borderId="32" xfId="0" applyNumberFormat="1" applyFill="1" applyBorder="1" applyAlignment="1">
      <alignment horizontal="right" vertical="center"/>
    </xf>
    <xf numFmtId="4" fontId="0" fillId="4" borderId="29" xfId="0" applyNumberFormat="1" applyFill="1" applyBorder="1" applyAlignment="1" applyProtection="1">
      <alignment horizontal="right" vertical="center"/>
      <protection locked="0"/>
    </xf>
    <xf numFmtId="4" fontId="0" fillId="4" borderId="29" xfId="0" applyNumberFormat="1" applyFill="1" applyBorder="1" applyAlignment="1">
      <alignment horizontal="right" vertical="center"/>
    </xf>
    <xf numFmtId="3" fontId="3" fillId="0" borderId="27" xfId="2" applyNumberFormat="1" applyFont="1" applyFill="1" applyBorder="1" applyAlignment="1">
      <alignment horizontal="right" vertical="center"/>
    </xf>
    <xf numFmtId="0" fontId="35" fillId="0" borderId="18" xfId="0" applyFont="1" applyBorder="1" applyAlignment="1" applyProtection="1">
      <alignment horizontal="right"/>
      <protection locked="0"/>
    </xf>
    <xf numFmtId="4" fontId="35" fillId="0" borderId="18" xfId="0" applyNumberFormat="1" applyFont="1" applyBorder="1" applyAlignment="1">
      <alignment horizontal="right" vertical="center"/>
    </xf>
    <xf numFmtId="3" fontId="3" fillId="0" borderId="23" xfId="2" applyNumberFormat="1" applyFont="1" applyFill="1" applyBorder="1" applyAlignment="1">
      <alignment horizontal="right" vertical="center"/>
    </xf>
    <xf numFmtId="0" fontId="0" fillId="0" borderId="0" xfId="0" applyAlignment="1" applyProtection="1">
      <alignment horizontal="right"/>
      <protection locked="0"/>
    </xf>
    <xf numFmtId="4" fontId="0" fillId="0" borderId="0" xfId="0" applyNumberFormat="1" applyAlignment="1">
      <alignment horizontal="right"/>
    </xf>
    <xf numFmtId="4" fontId="0" fillId="2" borderId="0" xfId="0" applyNumberFormat="1" applyFill="1" applyAlignment="1" applyProtection="1">
      <alignment horizontal="right" vertical="center"/>
      <protection locked="0"/>
    </xf>
    <xf numFmtId="3" fontId="3" fillId="0" borderId="18" xfId="2" applyNumberFormat="1" applyFont="1" applyFill="1" applyBorder="1" applyAlignment="1">
      <alignment horizontal="right" vertical="center"/>
    </xf>
    <xf numFmtId="3" fontId="3" fillId="0" borderId="24" xfId="2" applyNumberFormat="1" applyFont="1" applyFill="1" applyBorder="1" applyAlignment="1">
      <alignment horizontal="right" vertical="center"/>
    </xf>
    <xf numFmtId="0" fontId="35" fillId="0" borderId="24" xfId="0" applyFont="1" applyBorder="1" applyAlignment="1" applyProtection="1">
      <alignment horizontal="right"/>
      <protection locked="0"/>
    </xf>
    <xf numFmtId="4" fontId="35" fillId="0" borderId="24" xfId="0" applyNumberFormat="1" applyFont="1" applyBorder="1" applyAlignment="1">
      <alignment horizontal="right" vertical="center"/>
    </xf>
    <xf numFmtId="3" fontId="3" fillId="0" borderId="25" xfId="2" applyNumberFormat="1" applyFont="1" applyFill="1" applyBorder="1" applyAlignment="1">
      <alignment horizontal="right" vertical="center"/>
    </xf>
    <xf numFmtId="0" fontId="35" fillId="0" borderId="25" xfId="0" applyFont="1" applyBorder="1" applyAlignment="1" applyProtection="1">
      <alignment horizontal="right"/>
      <protection locked="0"/>
    </xf>
    <xf numFmtId="4" fontId="35" fillId="0" borderId="25" xfId="0" applyNumberFormat="1" applyFont="1" applyBorder="1" applyAlignment="1">
      <alignment horizontal="right" vertical="center"/>
    </xf>
    <xf numFmtId="3" fontId="3" fillId="0" borderId="20" xfId="2" applyNumberFormat="1" applyFont="1" applyFill="1" applyBorder="1" applyAlignment="1">
      <alignment horizontal="right" vertical="center"/>
    </xf>
    <xf numFmtId="0" fontId="35" fillId="0" borderId="20" xfId="0" applyFont="1" applyBorder="1" applyAlignment="1" applyProtection="1">
      <alignment horizontal="right"/>
      <protection locked="0"/>
    </xf>
    <xf numFmtId="4" fontId="35" fillId="0" borderId="20" xfId="0" applyNumberFormat="1" applyFont="1" applyBorder="1" applyAlignment="1">
      <alignment horizontal="right" vertical="center"/>
    </xf>
    <xf numFmtId="3" fontId="3" fillId="0" borderId="18" xfId="0" applyNumberFormat="1" applyFont="1" applyFill="1" applyBorder="1" applyAlignment="1">
      <alignment horizontal="right" vertical="center"/>
    </xf>
    <xf numFmtId="0" fontId="0" fillId="0" borderId="18" xfId="0" applyFont="1" applyBorder="1" applyAlignment="1" applyProtection="1">
      <alignment horizontal="right"/>
      <protection locked="0"/>
    </xf>
    <xf numFmtId="4" fontId="35" fillId="0" borderId="21" xfId="0" applyNumberFormat="1" applyFont="1" applyBorder="1" applyAlignment="1">
      <alignment horizontal="right" vertical="center"/>
    </xf>
    <xf numFmtId="3" fontId="3" fillId="0" borderId="24" xfId="0" applyNumberFormat="1" applyFont="1" applyFill="1" applyBorder="1" applyAlignment="1">
      <alignment horizontal="right" vertical="center"/>
    </xf>
    <xf numFmtId="0" fontId="0" fillId="0" borderId="24" xfId="0" applyFont="1" applyBorder="1" applyAlignment="1" applyProtection="1">
      <alignment horizontal="right"/>
      <protection locked="0"/>
    </xf>
    <xf numFmtId="4" fontId="35" fillId="0" borderId="28" xfId="0" applyNumberFormat="1" applyFont="1" applyBorder="1" applyAlignment="1">
      <alignment horizontal="right" vertical="center"/>
    </xf>
    <xf numFmtId="3" fontId="3" fillId="0" borderId="25" xfId="0" applyNumberFormat="1" applyFont="1" applyFill="1" applyBorder="1" applyAlignment="1">
      <alignment horizontal="right" vertical="center"/>
    </xf>
    <xf numFmtId="0" fontId="0" fillId="0" borderId="25" xfId="0" applyFont="1" applyBorder="1" applyAlignment="1" applyProtection="1">
      <alignment horizontal="right"/>
      <protection locked="0"/>
    </xf>
    <xf numFmtId="3" fontId="3" fillId="0" borderId="20" xfId="0" applyNumberFormat="1" applyFont="1" applyFill="1" applyBorder="1" applyAlignment="1">
      <alignment horizontal="right" vertical="center"/>
    </xf>
    <xf numFmtId="0" fontId="0" fillId="0" borderId="20" xfId="0" applyFont="1" applyBorder="1" applyAlignment="1" applyProtection="1">
      <alignment horizontal="right"/>
      <protection locked="0"/>
    </xf>
    <xf numFmtId="3" fontId="3" fillId="31" borderId="18" xfId="0" applyNumberFormat="1" applyFont="1" applyFill="1" applyBorder="1" applyAlignment="1">
      <alignment horizontal="right" vertical="center"/>
    </xf>
    <xf numFmtId="3" fontId="3" fillId="0" borderId="29" xfId="0" applyNumberFormat="1" applyFont="1" applyFill="1" applyBorder="1" applyAlignment="1">
      <alignment horizontal="right" vertical="center"/>
    </xf>
    <xf numFmtId="0" fontId="0" fillId="0" borderId="29" xfId="0" applyBorder="1" applyAlignment="1" applyProtection="1">
      <alignment horizontal="right"/>
      <protection locked="0"/>
    </xf>
    <xf numFmtId="4" fontId="35" fillId="0" borderId="29" xfId="0" applyNumberFormat="1" applyFont="1" applyBorder="1" applyAlignment="1">
      <alignment horizontal="right" vertical="center"/>
    </xf>
    <xf numFmtId="4" fontId="35" fillId="0" borderId="18" xfId="0" applyNumberFormat="1" applyFont="1" applyBorder="1" applyAlignment="1" applyProtection="1">
      <alignment horizontal="right" vertical="center"/>
      <protection locked="0"/>
    </xf>
    <xf numFmtId="0" fontId="3" fillId="0" borderId="18" xfId="2" applyFont="1" applyFill="1" applyBorder="1" applyAlignment="1">
      <alignment horizontal="right" wrapText="1"/>
    </xf>
    <xf numFmtId="0" fontId="3" fillId="0" borderId="18" xfId="0" applyFont="1" applyFill="1" applyBorder="1" applyAlignment="1">
      <alignment horizontal="right" wrapText="1"/>
    </xf>
    <xf numFmtId="0" fontId="3" fillId="0" borderId="18" xfId="0" applyFont="1" applyFill="1" applyBorder="1" applyAlignment="1">
      <alignment horizontal="right" vertical="center" wrapText="1"/>
    </xf>
    <xf numFmtId="0" fontId="0" fillId="0" borderId="18" xfId="0" applyBorder="1" applyAlignment="1" applyProtection="1">
      <alignment horizontal="right"/>
      <protection locked="0"/>
    </xf>
    <xf numFmtId="0" fontId="3" fillId="0" borderId="18" xfId="0" applyFont="1" applyFill="1" applyBorder="1" applyAlignment="1">
      <alignment horizontal="right" vertical="center"/>
    </xf>
    <xf numFmtId="0" fontId="3" fillId="0" borderId="29" xfId="0" applyFont="1" applyFill="1" applyBorder="1" applyAlignment="1">
      <alignment vertical="center"/>
    </xf>
    <xf numFmtId="4" fontId="0" fillId="0" borderId="30" xfId="0" applyNumberFormat="1" applyFill="1" applyBorder="1" applyAlignment="1">
      <alignment horizontal="right" vertical="center"/>
    </xf>
    <xf numFmtId="4" fontId="0" fillId="0" borderId="30" xfId="0" applyNumberFormat="1" applyFill="1" applyBorder="1" applyAlignment="1" applyProtection="1">
      <alignment horizontal="right" vertical="center"/>
      <protection locked="0"/>
    </xf>
    <xf numFmtId="4" fontId="0" fillId="0" borderId="21" xfId="0" applyNumberFormat="1" applyFill="1" applyBorder="1" applyAlignment="1">
      <alignment horizontal="right" vertical="center"/>
    </xf>
    <xf numFmtId="4" fontId="1" fillId="2" borderId="18" xfId="0" applyNumberFormat="1" applyFont="1" applyFill="1" applyBorder="1" applyAlignment="1" applyProtection="1">
      <alignment horizontal="right" vertical="center"/>
      <protection locked="0"/>
    </xf>
    <xf numFmtId="4" fontId="0" fillId="0" borderId="18" xfId="0" applyNumberFormat="1" applyFont="1" applyFill="1" applyBorder="1" applyAlignment="1">
      <alignment horizontal="right" vertical="center" wrapText="1"/>
    </xf>
    <xf numFmtId="4" fontId="0" fillId="0" borderId="18" xfId="0" applyNumberFormat="1" applyFill="1" applyBorder="1" applyAlignment="1" applyProtection="1">
      <alignment horizontal="right" vertical="center"/>
      <protection locked="0"/>
    </xf>
    <xf numFmtId="4" fontId="0" fillId="0" borderId="18" xfId="0" applyNumberFormat="1" applyFill="1" applyBorder="1" applyAlignment="1">
      <alignment horizontal="right" vertical="center"/>
    </xf>
    <xf numFmtId="4" fontId="1" fillId="2" borderId="24" xfId="0" applyNumberFormat="1" applyFont="1" applyFill="1" applyBorder="1" applyAlignment="1">
      <alignment horizontal="right" vertical="center"/>
    </xf>
    <xf numFmtId="4" fontId="1" fillId="2" borderId="24" xfId="0" applyNumberFormat="1" applyFont="1" applyFill="1" applyBorder="1" applyAlignment="1" applyProtection="1">
      <alignment horizontal="right" vertical="center"/>
      <protection locked="0"/>
    </xf>
    <xf numFmtId="0" fontId="0" fillId="4" borderId="18" xfId="0" applyFill="1" applyBorder="1" applyAlignment="1">
      <alignment horizontal="right"/>
    </xf>
    <xf numFmtId="0" fontId="0" fillId="4" borderId="18" xfId="0" applyFill="1" applyBorder="1" applyAlignment="1" applyProtection="1">
      <alignment horizontal="right"/>
      <protection locked="0"/>
    </xf>
    <xf numFmtId="4" fontId="0" fillId="0" borderId="18" xfId="0" applyNumberFormat="1" applyFont="1" applyFill="1" applyBorder="1" applyAlignment="1" applyProtection="1">
      <alignment horizontal="right" vertical="center" wrapText="1"/>
      <protection locked="0"/>
    </xf>
    <xf numFmtId="4" fontId="0" fillId="0" borderId="25" xfId="0" applyNumberFormat="1" applyFont="1" applyFill="1" applyBorder="1" applyAlignment="1">
      <alignment horizontal="right" vertical="center" wrapText="1"/>
    </xf>
    <xf numFmtId="4" fontId="0" fillId="0" borderId="36" xfId="0" applyNumberFormat="1" applyBorder="1" applyAlignment="1">
      <alignment horizontal="right" vertical="center"/>
    </xf>
    <xf numFmtId="0" fontId="3" fillId="0" borderId="36" xfId="0" applyFont="1" applyFill="1" applyBorder="1" applyAlignment="1">
      <alignment horizontal="right" vertical="center" wrapText="1"/>
    </xf>
    <xf numFmtId="4" fontId="0" fillId="0" borderId="36" xfId="0" applyNumberFormat="1" applyFill="1" applyBorder="1" applyAlignment="1" applyProtection="1">
      <alignment horizontal="right" vertical="center"/>
      <protection locked="0"/>
    </xf>
    <xf numFmtId="4" fontId="0" fillId="0" borderId="36" xfId="0" applyNumberFormat="1" applyFill="1" applyBorder="1" applyAlignment="1">
      <alignment horizontal="right" vertical="center"/>
    </xf>
    <xf numFmtId="0" fontId="3" fillId="0" borderId="25" xfId="0" applyFont="1" applyFill="1" applyBorder="1" applyAlignment="1">
      <alignment horizontal="right" vertical="center" wrapText="1"/>
    </xf>
    <xf numFmtId="4" fontId="0" fillId="0" borderId="25" xfId="0" applyNumberFormat="1" applyFill="1" applyBorder="1" applyAlignment="1" applyProtection="1">
      <alignment horizontal="right" vertical="center"/>
      <protection locked="0"/>
    </xf>
    <xf numFmtId="4" fontId="0" fillId="0" borderId="25" xfId="0" applyNumberFormat="1" applyFill="1" applyBorder="1" applyAlignment="1">
      <alignment horizontal="right" vertical="center"/>
    </xf>
    <xf numFmtId="4" fontId="0" fillId="0" borderId="20" xfId="0" applyNumberFormat="1" applyFill="1" applyBorder="1" applyAlignment="1" applyProtection="1">
      <alignment horizontal="right" vertical="center"/>
      <protection locked="0"/>
    </xf>
    <xf numFmtId="4" fontId="0" fillId="0" borderId="29" xfId="0" applyNumberFormat="1" applyFill="1" applyBorder="1" applyAlignment="1" applyProtection="1">
      <alignment horizontal="right" vertical="center"/>
      <protection locked="0"/>
    </xf>
    <xf numFmtId="0" fontId="3" fillId="0" borderId="20" xfId="0" applyFont="1" applyFill="1" applyBorder="1" applyAlignment="1">
      <alignment horizontal="right" vertical="center" wrapText="1"/>
    </xf>
    <xf numFmtId="0" fontId="3" fillId="0" borderId="29" xfId="0" applyFont="1" applyFill="1" applyBorder="1" applyAlignment="1">
      <alignment horizontal="right" vertical="center" wrapText="1"/>
    </xf>
    <xf numFmtId="0" fontId="3" fillId="0" borderId="35" xfId="0" applyFont="1" applyFill="1" applyBorder="1" applyAlignment="1">
      <alignment horizontal="center" vertical="center" wrapText="1"/>
    </xf>
    <xf numFmtId="0" fontId="3" fillId="0" borderId="35" xfId="0" applyFont="1" applyFill="1" applyBorder="1" applyAlignment="1">
      <alignment horizontal="right" vertical="center" wrapText="1"/>
    </xf>
    <xf numFmtId="4" fontId="0" fillId="0" borderId="36" xfId="0" applyNumberFormat="1" applyBorder="1" applyAlignment="1" applyProtection="1">
      <alignment horizontal="right" vertical="center"/>
      <protection locked="0"/>
    </xf>
    <xf numFmtId="49" fontId="6" fillId="0" borderId="25" xfId="97" applyNumberFormat="1" applyFont="1" applyFill="1" applyBorder="1" applyAlignment="1" applyProtection="1">
      <alignment horizontal="center" vertical="top"/>
    </xf>
    <xf numFmtId="0" fontId="36" fillId="0" borderId="25" xfId="0" applyFont="1" applyFill="1" applyBorder="1" applyAlignment="1" applyProtection="1">
      <alignment horizontal="center" vertical="top"/>
    </xf>
    <xf numFmtId="0" fontId="6" fillId="0" borderId="25" xfId="0" applyFont="1" applyFill="1" applyBorder="1" applyAlignment="1">
      <alignment horizontal="center" vertical="top"/>
    </xf>
    <xf numFmtId="0" fontId="6" fillId="0" borderId="25" xfId="0" applyFont="1" applyFill="1" applyBorder="1" applyAlignment="1">
      <alignment horizontal="left" vertical="top"/>
    </xf>
    <xf numFmtId="0" fontId="6" fillId="0" borderId="25" xfId="0" applyFont="1" applyFill="1" applyBorder="1" applyAlignment="1">
      <alignment horizontal="center" vertical="top" wrapText="1"/>
    </xf>
    <xf numFmtId="0" fontId="6" fillId="0" borderId="25" xfId="0" applyFont="1" applyFill="1" applyBorder="1" applyAlignment="1">
      <alignment horizontal="right" vertical="top"/>
    </xf>
    <xf numFmtId="49" fontId="50" fillId="0" borderId="25" xfId="97" applyNumberFormat="1" applyFont="1" applyBorder="1" applyAlignment="1">
      <alignment vertical="top"/>
    </xf>
    <xf numFmtId="49" fontId="50" fillId="0" borderId="20" xfId="97" applyNumberFormat="1" applyFont="1" applyFill="1" applyBorder="1" applyAlignment="1">
      <alignment vertical="top"/>
    </xf>
    <xf numFmtId="0" fontId="1" fillId="0" borderId="20" xfId="0" applyFont="1" applyBorder="1" applyAlignment="1">
      <alignment wrapText="1"/>
    </xf>
    <xf numFmtId="0" fontId="2" fillId="0" borderId="20" xfId="0" applyFont="1" applyFill="1" applyBorder="1" applyAlignment="1">
      <alignment horizontal="center" vertical="center" wrapText="1"/>
    </xf>
    <xf numFmtId="0" fontId="2" fillId="0" borderId="20" xfId="0" applyFont="1" applyFill="1" applyBorder="1" applyAlignment="1">
      <alignment horizontal="right" vertical="center" wrapText="1"/>
    </xf>
    <xf numFmtId="0" fontId="6" fillId="0" borderId="36" xfId="0" applyFont="1" applyFill="1" applyBorder="1" applyAlignment="1">
      <alignment horizontal="right" wrapText="1"/>
    </xf>
    <xf numFmtId="0" fontId="46" fillId="0" borderId="25" xfId="0" applyFont="1" applyFill="1" applyBorder="1" applyAlignment="1">
      <alignment horizontal="center" vertical="top" wrapText="1"/>
    </xf>
    <xf numFmtId="2" fontId="51" fillId="0" borderId="25" xfId="0" applyNumberFormat="1" applyFont="1" applyFill="1" applyBorder="1" applyAlignment="1">
      <alignment horizontal="center" vertical="top" wrapText="1"/>
    </xf>
    <xf numFmtId="0" fontId="46" fillId="0" borderId="25" xfId="0" applyFont="1" applyFill="1" applyBorder="1" applyAlignment="1">
      <alignment horizontal="center" vertical="top"/>
    </xf>
    <xf numFmtId="0" fontId="46" fillId="0" borderId="20" xfId="0" applyFont="1" applyFill="1" applyBorder="1" applyAlignment="1">
      <alignment horizontal="center" vertical="top" wrapText="1"/>
    </xf>
    <xf numFmtId="4" fontId="6" fillId="0" borderId="25" xfId="0" applyNumberFormat="1" applyFont="1" applyFill="1" applyBorder="1" applyAlignment="1">
      <alignment horizontal="left" wrapText="1"/>
    </xf>
    <xf numFmtId="2" fontId="6" fillId="0" borderId="25" xfId="0" applyNumberFormat="1" applyFont="1" applyFill="1" applyBorder="1" applyAlignment="1">
      <alignment horizontal="left" wrapText="1"/>
    </xf>
    <xf numFmtId="0" fontId="46" fillId="0" borderId="25" xfId="0" applyFont="1" applyFill="1" applyBorder="1" applyAlignment="1">
      <alignment vertical="center" wrapText="1"/>
    </xf>
    <xf numFmtId="0" fontId="46" fillId="0" borderId="20" xfId="0" applyFont="1" applyFill="1" applyBorder="1" applyAlignment="1">
      <alignment horizontal="left" vertical="justify"/>
    </xf>
    <xf numFmtId="0" fontId="46" fillId="0" borderId="25" xfId="0" applyNumberFormat="1" applyFont="1" applyFill="1" applyBorder="1" applyAlignment="1">
      <alignment vertical="top" wrapText="1"/>
    </xf>
    <xf numFmtId="0" fontId="46" fillId="0" borderId="25" xfId="0" applyFont="1" applyFill="1" applyBorder="1"/>
    <xf numFmtId="4" fontId="0" fillId="0" borderId="0" xfId="0" applyNumberFormat="1" applyFill="1" applyBorder="1" applyAlignment="1" applyProtection="1">
      <alignment horizontal="right" vertical="center"/>
      <protection locked="0"/>
    </xf>
    <xf numFmtId="4" fontId="0" fillId="2" borderId="0" xfId="0" applyNumberFormat="1" applyFill="1" applyBorder="1" applyAlignment="1" applyProtection="1">
      <alignment horizontal="right" vertical="center"/>
      <protection locked="0"/>
    </xf>
    <xf numFmtId="4" fontId="0" fillId="0" borderId="29" xfId="0" applyNumberFormat="1" applyFont="1" applyFill="1" applyBorder="1" applyAlignment="1">
      <alignment horizontal="right" vertical="center" wrapText="1"/>
    </xf>
    <xf numFmtId="0" fontId="6" fillId="0" borderId="35" xfId="0" applyFont="1" applyFill="1" applyBorder="1" applyAlignment="1">
      <alignment horizontal="left" vertical="justify" wrapText="1"/>
    </xf>
    <xf numFmtId="0" fontId="6" fillId="0" borderId="35" xfId="0" applyFont="1" applyFill="1" applyBorder="1" applyAlignment="1">
      <alignment horizontal="left" vertical="justify"/>
    </xf>
    <xf numFmtId="0" fontId="6" fillId="0" borderId="25" xfId="0" applyFont="1" applyFill="1" applyBorder="1" applyAlignment="1">
      <alignment horizontal="left" vertical="justify"/>
    </xf>
    <xf numFmtId="0" fontId="2" fillId="0" borderId="20" xfId="0" applyFont="1" applyFill="1" applyBorder="1" applyAlignment="1">
      <alignment horizontal="center" vertical="center"/>
    </xf>
    <xf numFmtId="3" fontId="2" fillId="0" borderId="20" xfId="0" applyNumberFormat="1" applyFont="1" applyFill="1" applyBorder="1" applyAlignment="1">
      <alignment horizontal="right" vertical="center"/>
    </xf>
    <xf numFmtId="4" fontId="3" fillId="0" borderId="25" xfId="0" applyNumberFormat="1" applyFont="1" applyFill="1" applyBorder="1" applyAlignment="1">
      <alignment horizontal="left" wrapText="1"/>
    </xf>
    <xf numFmtId="2" fontId="3" fillId="0" borderId="25" xfId="0" applyNumberFormat="1" applyFont="1" applyFill="1" applyBorder="1" applyAlignment="1">
      <alignment horizontal="left" wrapText="1"/>
    </xf>
    <xf numFmtId="0" fontId="3" fillId="0" borderId="25" xfId="0" applyNumberFormat="1" applyFont="1" applyFill="1" applyBorder="1" applyAlignment="1">
      <alignment vertical="top" wrapText="1"/>
    </xf>
    <xf numFmtId="0" fontId="2" fillId="0" borderId="25" xfId="0" applyFont="1" applyFill="1" applyBorder="1" applyAlignment="1">
      <alignment vertical="center" wrapText="1"/>
    </xf>
    <xf numFmtId="0" fontId="2" fillId="0" borderId="20" xfId="0" applyFont="1" applyFill="1" applyBorder="1" applyAlignment="1">
      <alignment horizontal="left" vertical="justify"/>
    </xf>
    <xf numFmtId="0" fontId="2" fillId="0" borderId="25" xfId="0" applyNumberFormat="1" applyFont="1" applyFill="1" applyBorder="1" applyAlignment="1">
      <alignment vertical="top" wrapText="1"/>
    </xf>
    <xf numFmtId="0" fontId="2" fillId="0" borderId="25" xfId="0" applyFont="1" applyFill="1" applyBorder="1"/>
    <xf numFmtId="0" fontId="6" fillId="0" borderId="36" xfId="0" applyFont="1" applyFill="1" applyBorder="1" applyAlignment="1">
      <alignment horizontal="left"/>
    </xf>
    <xf numFmtId="0" fontId="46" fillId="0" borderId="20" xfId="0" applyFont="1" applyFill="1" applyBorder="1" applyAlignment="1">
      <alignment horizontal="center" vertical="top"/>
    </xf>
    <xf numFmtId="4" fontId="2" fillId="0" borderId="20" xfId="0" applyNumberFormat="1" applyFont="1" applyFill="1" applyBorder="1" applyAlignment="1">
      <alignment horizontal="center" vertical="center" wrapText="1"/>
    </xf>
    <xf numFmtId="0" fontId="46" fillId="0" borderId="20" xfId="0" applyFont="1" applyFill="1" applyBorder="1" applyAlignment="1">
      <alignment horizontal="center" vertical="center"/>
    </xf>
    <xf numFmtId="0" fontId="46" fillId="0" borderId="20" xfId="0" applyFont="1" applyFill="1" applyBorder="1" applyAlignment="1">
      <alignment horizontal="right" vertical="center"/>
    </xf>
    <xf numFmtId="0" fontId="3" fillId="0" borderId="0" xfId="0" applyFont="1" applyAlignment="1">
      <alignment vertical="top" wrapText="1"/>
    </xf>
    <xf numFmtId="49" fontId="6" fillId="0" borderId="29" xfId="94" applyNumberFormat="1" applyFont="1" applyFill="1" applyBorder="1" applyAlignment="1">
      <alignment horizontal="left" vertical="top" wrapText="1"/>
    </xf>
    <xf numFmtId="4" fontId="0" fillId="2" borderId="29" xfId="0" applyNumberFormat="1" applyFill="1" applyBorder="1" applyAlignment="1">
      <alignment horizontal="right" vertical="center"/>
    </xf>
    <xf numFmtId="4" fontId="0" fillId="2" borderId="29" xfId="0" applyNumberFormat="1" applyFill="1" applyBorder="1" applyAlignment="1" applyProtection="1">
      <alignment horizontal="right" vertical="center"/>
      <protection locked="0"/>
    </xf>
    <xf numFmtId="0" fontId="0" fillId="0" borderId="29" xfId="0" applyBorder="1" applyAlignment="1" applyProtection="1">
      <alignment horizontal="right" vertical="center"/>
      <protection locked="0"/>
    </xf>
    <xf numFmtId="0" fontId="0" fillId="0" borderId="29" xfId="0" applyBorder="1" applyAlignment="1">
      <alignment horizontal="right"/>
    </xf>
    <xf numFmtId="0" fontId="0" fillId="0" borderId="36" xfId="0" applyBorder="1" applyAlignment="1" applyProtection="1">
      <alignment horizontal="right"/>
      <protection locked="0"/>
    </xf>
    <xf numFmtId="0" fontId="0" fillId="0" borderId="25" xfId="0" applyBorder="1" applyAlignment="1" applyProtection="1">
      <alignment horizontal="right"/>
      <protection locked="0"/>
    </xf>
    <xf numFmtId="0" fontId="0" fillId="0" borderId="20" xfId="0" applyBorder="1" applyAlignment="1" applyProtection="1">
      <alignment horizontal="right"/>
      <protection locked="0"/>
    </xf>
    <xf numFmtId="0" fontId="7" fillId="0" borderId="0" xfId="0" applyFont="1" applyFill="1" applyBorder="1" applyAlignment="1">
      <alignment horizontal="left" vertical="top" wrapText="1"/>
    </xf>
    <xf numFmtId="0" fontId="7" fillId="0" borderId="0" xfId="94" applyFont="1" applyFill="1" applyBorder="1" applyAlignment="1">
      <alignment horizontal="left" vertical="top" wrapText="1"/>
    </xf>
    <xf numFmtId="49" fontId="6" fillId="0" borderId="0" xfId="94" applyNumberFormat="1" applyFont="1" applyFill="1" applyBorder="1" applyAlignment="1">
      <alignment horizontal="left" vertical="top" wrapText="1"/>
    </xf>
    <xf numFmtId="0" fontId="8" fillId="0" borderId="0" xfId="94" applyFont="1" applyFill="1" applyBorder="1" applyAlignment="1">
      <alignment horizontal="left" vertical="top" wrapText="1"/>
    </xf>
    <xf numFmtId="0" fontId="0" fillId="32" borderId="18" xfId="0" applyFont="1" applyFill="1" applyBorder="1" applyAlignment="1">
      <alignment horizontal="center" vertical="center" wrapText="1"/>
    </xf>
    <xf numFmtId="4" fontId="0" fillId="32" borderId="18" xfId="0" applyNumberFormat="1" applyFont="1" applyFill="1" applyBorder="1" applyAlignment="1">
      <alignment horizontal="right" vertical="center" wrapText="1"/>
    </xf>
    <xf numFmtId="4" fontId="0" fillId="32" borderId="18" xfId="0" applyNumberFormat="1" applyFill="1" applyBorder="1" applyAlignment="1">
      <alignment horizontal="right" vertical="center"/>
    </xf>
    <xf numFmtId="4" fontId="3" fillId="32" borderId="0" xfId="0" applyNumberFormat="1" applyFont="1" applyFill="1" applyBorder="1" applyAlignment="1">
      <alignment horizontal="right" vertical="center"/>
    </xf>
    <xf numFmtId="0" fontId="0" fillId="32" borderId="18" xfId="0" applyFill="1" applyBorder="1" applyAlignment="1" applyProtection="1">
      <alignment horizontal="right"/>
    </xf>
    <xf numFmtId="4" fontId="0" fillId="33" borderId="18" xfId="0" applyNumberFormat="1" applyFill="1" applyBorder="1" applyAlignment="1">
      <alignment horizontal="right" vertical="center"/>
    </xf>
    <xf numFmtId="49" fontId="36" fillId="0" borderId="0" xfId="0" applyNumberFormat="1" applyFont="1" applyAlignment="1">
      <alignment horizontal="left" vertical="center" wrapText="1"/>
    </xf>
    <xf numFmtId="49" fontId="36" fillId="0" borderId="0" xfId="0" applyNumberFormat="1" applyFont="1" applyAlignment="1">
      <alignment horizontal="left" wrapText="1"/>
    </xf>
    <xf numFmtId="0" fontId="37" fillId="0" borderId="0" xfId="0" applyFont="1" applyAlignment="1">
      <alignment horizontal="left"/>
    </xf>
    <xf numFmtId="0" fontId="38" fillId="0" borderId="0" xfId="0" applyFont="1" applyAlignment="1">
      <alignment horizontal="left" vertical="center" wrapText="1"/>
    </xf>
    <xf numFmtId="0" fontId="38" fillId="0" borderId="0" xfId="0" applyFont="1" applyAlignment="1">
      <alignment horizontal="left" wrapText="1"/>
    </xf>
    <xf numFmtId="0" fontId="2" fillId="0" borderId="0" xfId="0" applyFont="1" applyAlignment="1">
      <alignment horizontal="left" vertical="center" wrapText="1"/>
    </xf>
    <xf numFmtId="0" fontId="2" fillId="0" borderId="0" xfId="0" applyFont="1" applyAlignment="1">
      <alignment horizontal="left" wrapText="1"/>
    </xf>
    <xf numFmtId="0" fontId="36" fillId="0" borderId="0" xfId="0" applyFont="1" applyAlignment="1">
      <alignment horizontal="left" vertical="center" wrapText="1"/>
    </xf>
    <xf numFmtId="0" fontId="36" fillId="0" borderId="0" xfId="0" applyFont="1" applyAlignment="1">
      <alignment horizontal="left" wrapText="1"/>
    </xf>
    <xf numFmtId="0" fontId="37" fillId="0" borderId="0" xfId="0" applyFont="1" applyAlignment="1">
      <alignment horizontal="left" wrapText="1"/>
    </xf>
    <xf numFmtId="49" fontId="6" fillId="0" borderId="18" xfId="69" applyNumberFormat="1" applyFont="1" applyFill="1" applyBorder="1" applyAlignment="1" applyProtection="1">
      <alignment wrapText="1"/>
    </xf>
    <xf numFmtId="49" fontId="0" fillId="0" borderId="18" xfId="0" applyNumberFormat="1" applyBorder="1" applyAlignment="1"/>
    <xf numFmtId="0" fontId="3" fillId="0" borderId="18" xfId="0" applyFont="1" applyFill="1" applyBorder="1" applyAlignment="1">
      <alignment vertical="top" wrapText="1"/>
    </xf>
    <xf numFmtId="0" fontId="0" fillId="0" borderId="18" xfId="0" applyFont="1" applyBorder="1" applyAlignment="1">
      <alignment vertical="top" wrapText="1"/>
    </xf>
    <xf numFmtId="0" fontId="0" fillId="0" borderId="18" xfId="0" applyFont="1" applyBorder="1" applyAlignment="1">
      <alignment wrapText="1"/>
    </xf>
    <xf numFmtId="0" fontId="2" fillId="0" borderId="0" xfId="0" applyFont="1" applyFill="1" applyAlignment="1">
      <alignment vertical="top" wrapText="1"/>
    </xf>
    <xf numFmtId="0" fontId="0" fillId="0" borderId="0" xfId="0" applyFont="1" applyAlignment="1">
      <alignment vertical="top"/>
    </xf>
    <xf numFmtId="49" fontId="0" fillId="0" borderId="32" xfId="0" applyNumberFormat="1" applyBorder="1" applyAlignment="1"/>
    <xf numFmtId="0" fontId="3" fillId="0" borderId="29" xfId="0" applyFont="1" applyFill="1" applyBorder="1" applyAlignment="1">
      <alignment horizontal="left" vertical="center" wrapText="1"/>
    </xf>
    <xf numFmtId="49" fontId="3" fillId="0" borderId="18" xfId="69" applyNumberFormat="1" applyFont="1" applyFill="1" applyBorder="1" applyAlignment="1" applyProtection="1">
      <alignment wrapText="1"/>
    </xf>
    <xf numFmtId="49" fontId="35" fillId="0" borderId="18" xfId="0" applyNumberFormat="1" applyFont="1" applyBorder="1" applyAlignment="1"/>
    <xf numFmtId="0" fontId="3" fillId="0" borderId="36" xfId="0" applyFont="1" applyFill="1" applyBorder="1" applyAlignment="1">
      <alignment horizontal="center" vertical="top"/>
    </xf>
    <xf numFmtId="0" fontId="3" fillId="0" borderId="25" xfId="0" applyFont="1" applyFill="1" applyBorder="1" applyAlignment="1">
      <alignment horizontal="center" vertical="top"/>
    </xf>
    <xf numFmtId="0" fontId="3" fillId="0" borderId="20" xfId="0" applyFont="1" applyFill="1" applyBorder="1" applyAlignment="1">
      <alignment horizontal="center" vertical="top"/>
    </xf>
    <xf numFmtId="0" fontId="3" fillId="0" borderId="37" xfId="0" applyFont="1" applyFill="1" applyBorder="1" applyAlignment="1">
      <alignment horizontal="center" vertical="top"/>
    </xf>
    <xf numFmtId="0" fontId="3" fillId="0" borderId="38" xfId="0" applyFont="1" applyFill="1" applyBorder="1" applyAlignment="1">
      <alignment horizontal="center" vertical="top"/>
    </xf>
    <xf numFmtId="0" fontId="3" fillId="0" borderId="39" xfId="0" applyFont="1" applyFill="1" applyBorder="1" applyAlignment="1">
      <alignment horizontal="center" vertical="top"/>
    </xf>
    <xf numFmtId="0" fontId="0" fillId="0" borderId="32" xfId="0" applyFont="1" applyBorder="1" applyAlignment="1">
      <alignment wrapText="1"/>
    </xf>
    <xf numFmtId="0" fontId="0" fillId="0" borderId="33" xfId="0" applyFont="1" applyBorder="1" applyAlignment="1">
      <alignment wrapText="1"/>
    </xf>
    <xf numFmtId="0" fontId="0" fillId="0" borderId="34" xfId="0" applyFont="1" applyBorder="1" applyAlignment="1">
      <alignment wrapText="1"/>
    </xf>
    <xf numFmtId="4" fontId="3" fillId="34" borderId="0" xfId="0" applyNumberFormat="1" applyFont="1" applyFill="1" applyAlignment="1">
      <alignment horizontal="right" vertical="center"/>
    </xf>
    <xf numFmtId="4" fontId="0" fillId="34" borderId="18" xfId="0" applyNumberFormat="1" applyFill="1" applyBorder="1" applyAlignment="1">
      <alignment horizontal="right" vertical="center"/>
    </xf>
  </cellXfs>
  <cellStyles count="99">
    <cellStyle name="20 % – Poudarek1" xfId="3" xr:uid="{4E39A048-F151-4543-9334-EFCE2B6B8E3F}"/>
    <cellStyle name="20 % – Poudarek2" xfId="4" xr:uid="{A6FC56CB-127F-474A-BF3A-775E12CA6C0A}"/>
    <cellStyle name="20 % – Poudarek3" xfId="5" xr:uid="{99C18084-A18E-4F3A-8B34-BB76CF610E2C}"/>
    <cellStyle name="20 % – Poudarek4" xfId="6" xr:uid="{F040FA0F-70D5-431F-81C5-51C1AC95A098}"/>
    <cellStyle name="20 % – Poudarek5" xfId="7" xr:uid="{7972A6A4-C7DD-4C66-8CE7-5597572C0FE1}"/>
    <cellStyle name="20 % – Poudarek6" xfId="8" xr:uid="{41CF28F7-C645-475C-B9D7-1F1E603C4723}"/>
    <cellStyle name="20% - Accent1 2" xfId="9" xr:uid="{206DD09C-1466-401F-B0B4-76B26ACC40DC}"/>
    <cellStyle name="20% - Accent2 2" xfId="10" xr:uid="{9D57CCBA-FB35-446F-8507-B62C2B48543E}"/>
    <cellStyle name="20% - Accent3 2" xfId="11" xr:uid="{EA458733-BE06-41C7-8E93-AD83DF8B0DC3}"/>
    <cellStyle name="20% - Accent4 2" xfId="12" xr:uid="{F0408140-772A-4E4F-9E65-B3B7A4901E8D}"/>
    <cellStyle name="20% - Accent5 2" xfId="13" xr:uid="{29CC9FC6-8F71-4091-BCCF-3C107A71E796}"/>
    <cellStyle name="20% - Accent6 2" xfId="14" xr:uid="{6D91F313-F39F-4044-8CCD-8784231B7253}"/>
    <cellStyle name="40 % – Poudarek1" xfId="15" xr:uid="{6C1DE115-8775-4D97-B93C-07EEBE2252D1}"/>
    <cellStyle name="40 % – Poudarek2" xfId="16" xr:uid="{8250DC79-EFBF-4829-9D9D-525A8514E1A9}"/>
    <cellStyle name="40 % – Poudarek3" xfId="17" xr:uid="{0B29DE00-41FD-4666-B5E4-3FD10364BFEA}"/>
    <cellStyle name="40 % – Poudarek4" xfId="18" xr:uid="{8A8EC131-AC3E-438E-906B-AE4B7ED2C585}"/>
    <cellStyle name="40 % – Poudarek5" xfId="19" xr:uid="{888707E6-C691-4936-8439-87F5A18A5BD9}"/>
    <cellStyle name="40 % – Poudarek6" xfId="20" xr:uid="{D0099AC1-DEDB-4773-9ABF-BE13C607694F}"/>
    <cellStyle name="40% - Accent1 2" xfId="21" xr:uid="{EA147689-69AE-4822-8C6C-6EDB3FB2C0C3}"/>
    <cellStyle name="40% - Accent2 2" xfId="22" xr:uid="{44E4E42C-B46C-4001-BF6A-1903E8EA2A15}"/>
    <cellStyle name="40% - Accent3 2" xfId="23" xr:uid="{419996A1-CE7D-423D-B3E2-B5796707FD0A}"/>
    <cellStyle name="40% - Accent4 2" xfId="24" xr:uid="{1B240219-A04D-48FF-9F9A-ECFD6CC5E558}"/>
    <cellStyle name="40% - Accent5 2" xfId="25" xr:uid="{BA4701C1-E3C9-48AC-9F31-01ED6234A573}"/>
    <cellStyle name="40% - Accent6 2" xfId="26" xr:uid="{55349CDD-CC6A-4573-978A-E0863A004D61}"/>
    <cellStyle name="60 % – Poudarek1" xfId="27" xr:uid="{11BA38AB-74A8-4FD5-A11A-4C523A37C46E}"/>
    <cellStyle name="60 % – Poudarek2" xfId="28" xr:uid="{3835C058-445F-4CA9-B8BA-F04F34A0BEF2}"/>
    <cellStyle name="60 % – Poudarek3" xfId="29" xr:uid="{8FF9A8EE-B24F-4D3C-B6F6-5384B2E58B60}"/>
    <cellStyle name="60 % – Poudarek4" xfId="30" xr:uid="{8F08EE17-8F31-4F9C-9DA0-E608BE84119F}"/>
    <cellStyle name="60 % – Poudarek5" xfId="31" xr:uid="{72DAA197-B3ED-4495-B72A-0256DE21BC7F}"/>
    <cellStyle name="60 % – Poudarek6" xfId="32" xr:uid="{C9AC9967-E81A-4C83-8ADF-8C3B7C963186}"/>
    <cellStyle name="60% - Accent1 2" xfId="33" xr:uid="{34723A0E-6233-446F-8CB1-07A8F792EE99}"/>
    <cellStyle name="60% - Accent2 2" xfId="34" xr:uid="{DB06DD44-64AA-4B9E-B1E9-30F735AE5DA1}"/>
    <cellStyle name="60% - Accent3 2" xfId="35" xr:uid="{474DF00B-FBCE-48A4-8767-DE1EE6E58D00}"/>
    <cellStyle name="60% - Accent4 2" xfId="36" xr:uid="{D2987CFD-A596-4445-A2B1-739DCEBBB9DF}"/>
    <cellStyle name="60% - Accent5 2" xfId="37" xr:uid="{4A73F9D7-1925-4823-AC7F-EE248FB5FB49}"/>
    <cellStyle name="60% - Accent6 2" xfId="38" xr:uid="{B8EB88E9-0C0F-43D0-A523-B9F17C56E519}"/>
    <cellStyle name="Accent1 2" xfId="39" xr:uid="{12B82E11-8E1D-4CD0-862F-9BC101E8F2E2}"/>
    <cellStyle name="Accent2 2" xfId="40" xr:uid="{6F856FF7-4F73-449B-937D-DDC2C6BB0913}"/>
    <cellStyle name="Accent3 2" xfId="41" xr:uid="{D1AADE7A-5DE9-41FF-8F9A-3226554FEF73}"/>
    <cellStyle name="Accent4 2" xfId="42" xr:uid="{E15FF7DB-7E65-4E41-A92D-B5FB52E83176}"/>
    <cellStyle name="Accent5 2" xfId="43" xr:uid="{DFA38F3B-E2D9-41B1-8EA4-E29AB1B125DE}"/>
    <cellStyle name="Accent6 2" xfId="44" xr:uid="{36BC3C01-0B70-42DD-9C20-1E69C80EBC0B}"/>
    <cellStyle name="Bad 2" xfId="45" xr:uid="{78F7CDC0-1ABA-4E41-AFD7-F5C4427D0249}"/>
    <cellStyle name="Calculation 2" xfId="46" xr:uid="{42892764-1575-4337-BA75-CE39FE3F9B1C}"/>
    <cellStyle name="Check Cell 2" xfId="47" xr:uid="{79699488-5FD7-4D00-9D33-4B54BBA3A266}"/>
    <cellStyle name="Dobro" xfId="48" xr:uid="{1242E7C5-98F1-480D-A9C2-F9850C25B00C}"/>
    <cellStyle name="Euro" xfId="49" xr:uid="{F94EE80B-FDE8-455E-A7D7-7DA135112754}"/>
    <cellStyle name="Explanatory Text 2" xfId="50" xr:uid="{CE21C012-B27F-424F-A19F-A5BC11029A4C}"/>
    <cellStyle name="Good 2" xfId="51" xr:uid="{331DE7F7-52CF-4D6F-91EC-0C0D1E7CE945}"/>
    <cellStyle name="Good 3" xfId="92" xr:uid="{25236281-E2DA-40F6-A41F-B3AEC0A828F6}"/>
    <cellStyle name="Heading 1 2" xfId="52" xr:uid="{82FB6F41-DE20-488C-B5BB-32FC74B4C99C}"/>
    <cellStyle name="Heading 2 2" xfId="53" xr:uid="{B0205BC9-5446-4AFC-A0D1-9DA8A93A487A}"/>
    <cellStyle name="Heading 3 2" xfId="54" xr:uid="{982F13C4-1FAD-44D3-AF80-654584573079}"/>
    <cellStyle name="Heading 4 2" xfId="55" xr:uid="{C7445B1D-0123-4AFF-B421-5B90902E0FBF}"/>
    <cellStyle name="Input 2" xfId="56" xr:uid="{ED15A8FD-3D7F-4119-A312-E117662B35F3}"/>
    <cellStyle name="Izhod" xfId="57" xr:uid="{A4072091-D9C0-446B-9C9D-E574E8C4F2E6}"/>
    <cellStyle name="Linked Cell 2" xfId="58" xr:uid="{A92EF094-C926-4812-9E6C-060EC2FC1052}"/>
    <cellStyle name="Naslov" xfId="59" xr:uid="{1D1EA31F-825B-4C5E-AAA6-F33BA83060F7}"/>
    <cellStyle name="Naslov 1" xfId="60" xr:uid="{C7EC3FAD-454F-46E1-8C09-460D204B06DA}"/>
    <cellStyle name="Naslov 2" xfId="61" xr:uid="{65C36788-05D2-44CC-B503-8ED00BF7C1C6}"/>
    <cellStyle name="Naslov 3" xfId="62" xr:uid="{30A8F5B3-B53F-450C-A4B2-C95556399064}"/>
    <cellStyle name="Naslov 4" xfId="63" xr:uid="{D4C7E031-E133-435F-BCE9-9A9338B722B1}"/>
    <cellStyle name="Navadno 2" xfId="64" xr:uid="{21670592-C858-466A-80D5-7963CDBCFE63}"/>
    <cellStyle name="Navadno 2 2" xfId="65" xr:uid="{FD726C93-258D-4ED1-9C3D-EE48BEA320DA}"/>
    <cellStyle name="Navadno 3" xfId="66" xr:uid="{F69FCF33-5371-4D9D-AF3F-9C245FED21DE}"/>
    <cellStyle name="Navadno 5" xfId="95" xr:uid="{65E81723-21F8-45AE-B122-C13C88ED3FB3}"/>
    <cellStyle name="Navadno_Kino Siska_pop_GD" xfId="96" xr:uid="{22F49A6D-0C86-4F27-9202-88FF9D7CB4EE}"/>
    <cellStyle name="Navadno_List1" xfId="97" xr:uid="{5FA752E2-2BF3-4BA4-8616-1C262075ED3A}"/>
    <cellStyle name="Neutral 2" xfId="67" xr:uid="{142FA441-8678-49E9-8BBD-11D5A6586DC6}"/>
    <cellStyle name="Nevtralno" xfId="68" xr:uid="{FBE9B502-0F4C-4CE7-BC1E-35AA08E67BCC}"/>
    <cellStyle name="Normal" xfId="0" builtinId="0"/>
    <cellStyle name="Normal 2" xfId="1" xr:uid="{A8BA7AB2-1220-4711-B802-C5427ABAFBA2}"/>
    <cellStyle name="Normal 2 2" xfId="69" xr:uid="{72C3278E-D16C-46F4-81CA-A071332DB320}"/>
    <cellStyle name="Normal 2 3" xfId="93" xr:uid="{E426710C-2AEA-46E5-941D-A300B9363EDA}"/>
    <cellStyle name="Normal 3" xfId="2" xr:uid="{41439AFA-C4F4-49AD-BD87-C87818A685CC}"/>
    <cellStyle name="Normal_Kino Siska_predr_ZU" xfId="94" xr:uid="{3478557C-FAE4-4E4A-B169-2C3103AA1B26}"/>
    <cellStyle name="Normal_Sheet1" xfId="98" xr:uid="{DED0E678-6663-407B-858E-FFAE7621024C}"/>
    <cellStyle name="Note 2" xfId="70" xr:uid="{0D52B1D8-6EB3-471D-B88B-E13E1DEF7653}"/>
    <cellStyle name="Opomba" xfId="71" xr:uid="{07371975-91BC-479C-8D25-08D716ACA882}"/>
    <cellStyle name="Opozorilo" xfId="72" xr:uid="{426FB740-9F28-418A-A8D0-FECD142661DF}"/>
    <cellStyle name="Output 2" xfId="73" xr:uid="{70267561-1201-481F-BECB-A0DCAF164775}"/>
    <cellStyle name="Pojasnjevalno besedilo" xfId="74" xr:uid="{9FCFA0D0-98A7-4C4D-81C7-729F0192358A}"/>
    <cellStyle name="Poudarek1" xfId="75" xr:uid="{2CE9C6B6-286E-4290-B6CF-FC0AF9C60CE9}"/>
    <cellStyle name="Poudarek2" xfId="76" xr:uid="{1414C251-A464-4227-927F-0B9C9F446137}"/>
    <cellStyle name="Poudarek3" xfId="77" xr:uid="{AF0B24CD-A901-4C8A-A720-C6EF64AB2873}"/>
    <cellStyle name="Poudarek4" xfId="78" xr:uid="{A46900B1-9F02-4DEC-9C3E-7E0043BAF819}"/>
    <cellStyle name="Poudarek5" xfId="79" xr:uid="{AFEB8D4A-CC9B-4614-BF22-9DEABDAF41D1}"/>
    <cellStyle name="Poudarek6" xfId="80" xr:uid="{2F924B21-9B3A-432C-AC04-1FB91174E233}"/>
    <cellStyle name="Povezana celica" xfId="81" xr:uid="{667A6A2E-66C3-428F-984B-765A153B338B}"/>
    <cellStyle name="Preveri celico" xfId="82" xr:uid="{D7E0171B-201C-4A3E-9E68-4D00CC50C736}"/>
    <cellStyle name="Računanje" xfId="83" xr:uid="{660741E5-C253-48C9-9A30-BEAD60E75FD8}"/>
    <cellStyle name="Slabo" xfId="84" xr:uid="{796C9E00-63EF-47A9-9ECE-46196D64EE75}"/>
    <cellStyle name="Slog 1" xfId="85" xr:uid="{C8FEE9C2-450E-41F3-973A-DCD6077F1167}"/>
    <cellStyle name="Style 1" xfId="86" xr:uid="{BB6503CF-77E9-4734-8B2A-C91884F517A9}"/>
    <cellStyle name="Title 2" xfId="87" xr:uid="{9DB1C38D-7239-42F9-86C1-5BDA1CE09CF4}"/>
    <cellStyle name="Total 2" xfId="88" xr:uid="{4C4B3204-4804-410C-B24A-D403E3E6E8C8}"/>
    <cellStyle name="Vnos" xfId="89" xr:uid="{BAFA15F8-B007-4350-8523-93A07966FF94}"/>
    <cellStyle name="Vsota" xfId="90" xr:uid="{794A5457-9168-4935-A271-DFFDDDFD95CB}"/>
    <cellStyle name="Warning Text 2" xfId="91" xr:uid="{34B34B49-1348-4E0C-977A-99D4E4606A4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66675</xdr:colOff>
          <xdr:row>49</xdr:row>
          <xdr:rowOff>38100</xdr:rowOff>
        </xdr:from>
        <xdr:to>
          <xdr:col>5</xdr:col>
          <xdr:colOff>600075</xdr:colOff>
          <xdr:row>91</xdr:row>
          <xdr:rowOff>76200</xdr:rowOff>
        </xdr:to>
        <xdr:sp macro="" textlink="">
          <xdr:nvSpPr>
            <xdr:cNvPr id="10241" name="Object 1" hidden="1">
              <a:extLst>
                <a:ext uri="{63B3BB69-23CF-44E3-9099-C40C66FF867C}">
                  <a14:compatExt spid="_x0000_s10241"/>
                </a:ext>
                <a:ext uri="{FF2B5EF4-FFF2-40B4-BE49-F238E27FC236}">
                  <a16:creationId xmlns:a16="http://schemas.microsoft.com/office/drawing/2014/main" id="{00000000-0008-0000-0100-000001280000}"/>
                </a:ext>
              </a:extLst>
            </xdr:cNvPr>
            <xdr:cNvSpPr/>
          </xdr:nvSpPr>
          <xdr:spPr bwMode="auto">
            <a:xfrm>
              <a:off x="0" y="0"/>
              <a:ext cx="0" cy="0"/>
            </a:xfrm>
            <a:prstGeom prst="rect">
              <a:avLst/>
            </a:prstGeom>
            <a:solidFill>
              <a:srgbClr val="FFFFFF" mc:Ignorable="a14" a14:legacySpreadsheetColorIndex="65"/>
            </a:solidFill>
            <a:ln w="9525">
              <a:solidFill>
                <a:srgbClr val="FFFFFF" mc:Ignorable="a14" a14:legacySpreadsheetColorIndex="9"/>
              </a:solidFill>
              <a:miter lim="800000"/>
              <a:headEnd/>
              <a:tailEnd/>
            </a:ln>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image" Target="../media/image1.emf"/><Relationship Id="rId4" Type="http://schemas.openxmlformats.org/officeDocument/2006/relationships/package" Target="../embeddings/Microsoft_Word_Document.docx"/></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E64E7D-9806-4975-8FE0-FEF5D35B6537}">
  <sheetPr>
    <pageSetUpPr fitToPage="1"/>
  </sheetPr>
  <dimension ref="A2:C16"/>
  <sheetViews>
    <sheetView workbookViewId="0">
      <selection activeCell="B19" sqref="B19"/>
    </sheetView>
  </sheetViews>
  <sheetFormatPr defaultRowHeight="14.25"/>
  <cols>
    <col min="1" max="1" width="5.375" customWidth="1"/>
    <col min="2" max="2" width="38.375" customWidth="1"/>
    <col min="3" max="3" width="17.875" style="16" customWidth="1"/>
    <col min="4" max="4" width="19.625" customWidth="1"/>
  </cols>
  <sheetData>
    <row r="2" spans="1:3">
      <c r="B2" s="1" t="s">
        <v>0</v>
      </c>
      <c r="C2" s="20"/>
    </row>
    <row r="3" spans="1:3">
      <c r="B3" s="1"/>
      <c r="C3" s="20"/>
    </row>
    <row r="4" spans="1:3">
      <c r="A4" s="1" t="s">
        <v>1434</v>
      </c>
      <c r="B4" s="1" t="s">
        <v>1</v>
      </c>
      <c r="C4" s="203">
        <f>'VEZ 7D'!C15</f>
        <v>0</v>
      </c>
    </row>
    <row r="5" spans="1:3">
      <c r="A5" s="1" t="s">
        <v>1435</v>
      </c>
      <c r="B5" s="1" t="s">
        <v>2</v>
      </c>
      <c r="C5" s="203">
        <f>'ZALEDNI PLATO D1'!C15</f>
        <v>0</v>
      </c>
    </row>
    <row r="6" spans="1:3">
      <c r="A6" s="1" t="s">
        <v>1436</v>
      </c>
      <c r="B6" s="1" t="s">
        <v>3</v>
      </c>
      <c r="C6" s="203">
        <f>'ZALEDNI PLATO D2'!C27</f>
        <v>0</v>
      </c>
    </row>
    <row r="7" spans="1:3">
      <c r="A7" s="1" t="s">
        <v>1437</v>
      </c>
      <c r="B7" s="1" t="s">
        <v>4</v>
      </c>
      <c r="C7" s="203">
        <f>'ZALEDNI PLATO D3'!C27</f>
        <v>0</v>
      </c>
    </row>
    <row r="8" spans="1:3">
      <c r="A8" s="1" t="s">
        <v>1438</v>
      </c>
      <c r="B8" s="1" t="s">
        <v>777</v>
      </c>
      <c r="C8" s="203">
        <f>'PREH. KONSTR. D3'!C21</f>
        <v>0</v>
      </c>
    </row>
    <row r="9" spans="1:3">
      <c r="A9" s="1" t="s">
        <v>1439</v>
      </c>
      <c r="B9" s="1" t="s">
        <v>5</v>
      </c>
      <c r="C9" s="203">
        <f>'ZALEDNI PLATO D4'!C27</f>
        <v>0</v>
      </c>
    </row>
    <row r="10" spans="1:3">
      <c r="A10" s="1" t="s">
        <v>1440</v>
      </c>
      <c r="B10" s="1" t="s">
        <v>778</v>
      </c>
      <c r="C10" s="203">
        <f>'PREH. KONSTR. D4'!C23</f>
        <v>0</v>
      </c>
    </row>
    <row r="11" spans="1:3">
      <c r="A11" s="1" t="s">
        <v>1441</v>
      </c>
      <c r="B11" s="1" t="s">
        <v>935</v>
      </c>
      <c r="C11" s="203">
        <f>'VODOVOD, HIDRANT.OMR, EKK'!C18</f>
        <v>0</v>
      </c>
    </row>
    <row r="12" spans="1:3">
      <c r="A12" s="1" t="s">
        <v>1442</v>
      </c>
      <c r="B12" s="1" t="s">
        <v>6</v>
      </c>
      <c r="C12" s="203">
        <f>'PROMETNA UREDITEV'!C11</f>
        <v>0</v>
      </c>
    </row>
    <row r="13" spans="1:3">
      <c r="B13" s="1"/>
      <c r="C13" s="204"/>
    </row>
    <row r="14" spans="1:3">
      <c r="B14" s="1" t="s">
        <v>8</v>
      </c>
      <c r="C14" s="205">
        <f>SUM(C4:C12)</f>
        <v>0</v>
      </c>
    </row>
    <row r="15" spans="1:3">
      <c r="B15" s="1" t="s">
        <v>9</v>
      </c>
      <c r="C15" s="204">
        <f>C14*22%</f>
        <v>0</v>
      </c>
    </row>
    <row r="16" spans="1:3">
      <c r="B16" s="1" t="s">
        <v>10</v>
      </c>
      <c r="C16" s="204">
        <f>C14+C15</f>
        <v>0</v>
      </c>
    </row>
  </sheetData>
  <sheetProtection password="99A7" sheet="1" objects="1" scenarios="1"/>
  <pageMargins left="0.7" right="0.7" top="0.75" bottom="0.75" header="0.3" footer="0.3"/>
  <pageSetup paperSize="9" fitToHeight="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DFBF43-50CA-4081-9C85-06E358D49245}">
  <sheetPr>
    <pageSetUpPr fitToPage="1"/>
  </sheetPr>
  <dimension ref="A2:F214"/>
  <sheetViews>
    <sheetView zoomScaleNormal="100" workbookViewId="0">
      <selection activeCell="H9" sqref="H9"/>
    </sheetView>
  </sheetViews>
  <sheetFormatPr defaultRowHeight="14.25"/>
  <cols>
    <col min="1" max="1" width="9" style="171"/>
    <col min="2" max="2" width="36.375" customWidth="1"/>
    <col min="3" max="3" width="18.125" style="158" customWidth="1"/>
    <col min="4" max="5" width="9" style="220"/>
    <col min="6" max="6" width="9" style="221"/>
  </cols>
  <sheetData>
    <row r="2" spans="1:3">
      <c r="A2" s="415" t="s">
        <v>1449</v>
      </c>
      <c r="B2" s="416"/>
      <c r="C2" s="416"/>
    </row>
    <row r="3" spans="1:3">
      <c r="A3" s="114"/>
      <c r="B3" s="115"/>
      <c r="C3" s="115"/>
    </row>
    <row r="4" spans="1:3" ht="71.25">
      <c r="A4" s="114"/>
      <c r="B4" s="381" t="s">
        <v>1198</v>
      </c>
      <c r="C4" s="115"/>
    </row>
    <row r="5" spans="1:3">
      <c r="A5" s="166"/>
      <c r="B5" s="10"/>
    </row>
    <row r="6" spans="1:3">
      <c r="A6" s="167" t="s">
        <v>0</v>
      </c>
      <c r="B6" s="10"/>
    </row>
    <row r="7" spans="1:3">
      <c r="A7" s="166"/>
      <c r="B7" s="10"/>
      <c r="C7" s="158" t="s">
        <v>825</v>
      </c>
    </row>
    <row r="8" spans="1:3">
      <c r="A8" s="153" t="s">
        <v>426</v>
      </c>
      <c r="B8" s="114" t="s">
        <v>659</v>
      </c>
      <c r="C8" s="159"/>
    </row>
    <row r="9" spans="1:3">
      <c r="A9" s="155" t="s">
        <v>289</v>
      </c>
      <c r="B9" s="85" t="s">
        <v>928</v>
      </c>
      <c r="C9" s="159">
        <f>F32</f>
        <v>0</v>
      </c>
    </row>
    <row r="10" spans="1:3">
      <c r="A10" s="155" t="s">
        <v>931</v>
      </c>
      <c r="B10" s="85" t="s">
        <v>929</v>
      </c>
      <c r="C10" s="159">
        <f>F50</f>
        <v>0</v>
      </c>
    </row>
    <row r="11" spans="1:3">
      <c r="A11" s="155" t="s">
        <v>292</v>
      </c>
      <c r="B11" s="85" t="s">
        <v>930</v>
      </c>
      <c r="C11" s="159">
        <f>F69</f>
        <v>0</v>
      </c>
    </row>
    <row r="12" spans="1:3">
      <c r="A12" s="153" t="s">
        <v>427</v>
      </c>
      <c r="B12" s="154" t="s">
        <v>932</v>
      </c>
      <c r="C12" s="159"/>
    </row>
    <row r="13" spans="1:3">
      <c r="A13" s="155" t="s">
        <v>294</v>
      </c>
      <c r="B13" s="85" t="s">
        <v>928</v>
      </c>
      <c r="C13" s="159">
        <f>F84</f>
        <v>0</v>
      </c>
    </row>
    <row r="14" spans="1:3">
      <c r="A14" s="155" t="s">
        <v>296</v>
      </c>
      <c r="B14" s="85" t="s">
        <v>929</v>
      </c>
      <c r="C14" s="159">
        <f>F104</f>
        <v>0</v>
      </c>
    </row>
    <row r="15" spans="1:3">
      <c r="A15" s="155" t="s">
        <v>298</v>
      </c>
      <c r="B15" s="85" t="s">
        <v>930</v>
      </c>
      <c r="C15" s="159">
        <f>F122</f>
        <v>0</v>
      </c>
    </row>
    <row r="16" spans="1:3">
      <c r="A16" s="153" t="s">
        <v>865</v>
      </c>
      <c r="B16" s="154" t="s">
        <v>933</v>
      </c>
      <c r="C16" s="159"/>
    </row>
    <row r="17" spans="1:6">
      <c r="A17" s="153" t="s">
        <v>326</v>
      </c>
      <c r="B17" s="85" t="s">
        <v>934</v>
      </c>
      <c r="C17" s="159">
        <f>F214</f>
        <v>0</v>
      </c>
    </row>
    <row r="18" spans="1:6">
      <c r="A18" s="168"/>
      <c r="B18" s="18" t="s">
        <v>8</v>
      </c>
      <c r="C18" s="160">
        <f>SUM(C8:C17)</f>
        <v>0</v>
      </c>
    </row>
    <row r="21" spans="1:6">
      <c r="A21" s="166"/>
      <c r="B21" s="10"/>
      <c r="C21" s="158" t="s">
        <v>48</v>
      </c>
      <c r="D21" s="222" t="s">
        <v>49</v>
      </c>
      <c r="E21" s="222" t="s">
        <v>50</v>
      </c>
      <c r="F21" s="223" t="s">
        <v>7</v>
      </c>
    </row>
    <row r="22" spans="1:6">
      <c r="A22" s="169" t="s">
        <v>426</v>
      </c>
      <c r="B22" s="12" t="s">
        <v>659</v>
      </c>
      <c r="C22" s="161"/>
      <c r="D22" s="224"/>
      <c r="E22" s="224"/>
      <c r="F22" s="225"/>
    </row>
    <row r="23" spans="1:6">
      <c r="A23" s="170" t="s">
        <v>289</v>
      </c>
      <c r="B23" s="92" t="s">
        <v>928</v>
      </c>
      <c r="C23" s="162"/>
      <c r="D23" s="226"/>
      <c r="E23" s="227"/>
      <c r="F23" s="228"/>
    </row>
    <row r="24" spans="1:6" ht="71.25">
      <c r="A24" s="157" t="s">
        <v>489</v>
      </c>
      <c r="B24" s="113" t="s">
        <v>937</v>
      </c>
      <c r="C24" s="163" t="s">
        <v>395</v>
      </c>
      <c r="D24" s="229">
        <v>630</v>
      </c>
      <c r="E24" s="230"/>
      <c r="F24" s="231">
        <f>ROUND((D24*E24),2)</f>
        <v>0</v>
      </c>
    </row>
    <row r="25" spans="1:6" ht="42.75">
      <c r="A25" s="157" t="s">
        <v>490</v>
      </c>
      <c r="B25" s="113" t="s">
        <v>938</v>
      </c>
      <c r="C25" s="163" t="s">
        <v>91</v>
      </c>
      <c r="D25" s="229">
        <v>55</v>
      </c>
      <c r="E25" s="230"/>
      <c r="F25" s="231">
        <f t="shared" ref="F25:F31" si="0">ROUND((D25*E25),2)</f>
        <v>0</v>
      </c>
    </row>
    <row r="26" spans="1:6" ht="28.5">
      <c r="A26" s="157" t="s">
        <v>801</v>
      </c>
      <c r="B26" s="113" t="s">
        <v>939</v>
      </c>
      <c r="C26" s="163" t="s">
        <v>91</v>
      </c>
      <c r="D26" s="229">
        <v>5</v>
      </c>
      <c r="E26" s="230"/>
      <c r="F26" s="231">
        <f t="shared" si="0"/>
        <v>0</v>
      </c>
    </row>
    <row r="27" spans="1:6" ht="28.5">
      <c r="A27" s="157" t="s">
        <v>945</v>
      </c>
      <c r="B27" s="113" t="s">
        <v>940</v>
      </c>
      <c r="C27" s="163" t="s">
        <v>61</v>
      </c>
      <c r="D27" s="229">
        <v>31</v>
      </c>
      <c r="E27" s="230"/>
      <c r="F27" s="231">
        <f t="shared" si="0"/>
        <v>0</v>
      </c>
    </row>
    <row r="28" spans="1:6" ht="42.75">
      <c r="A28" s="157" t="s">
        <v>946</v>
      </c>
      <c r="B28" s="113" t="s">
        <v>941</v>
      </c>
      <c r="C28" s="163" t="s">
        <v>91</v>
      </c>
      <c r="D28" s="229">
        <v>44</v>
      </c>
      <c r="E28" s="230"/>
      <c r="F28" s="231">
        <f t="shared" si="0"/>
        <v>0</v>
      </c>
    </row>
    <row r="29" spans="1:6" ht="57">
      <c r="A29" s="157" t="s">
        <v>947</v>
      </c>
      <c r="B29" s="113" t="s">
        <v>942</v>
      </c>
      <c r="C29" s="163" t="s">
        <v>91</v>
      </c>
      <c r="D29" s="229">
        <v>16</v>
      </c>
      <c r="E29" s="230"/>
      <c r="F29" s="231">
        <f t="shared" si="0"/>
        <v>0</v>
      </c>
    </row>
    <row r="30" spans="1:6" ht="114">
      <c r="A30" s="157" t="s">
        <v>948</v>
      </c>
      <c r="B30" s="113" t="s">
        <v>943</v>
      </c>
      <c r="C30" s="163" t="s">
        <v>91</v>
      </c>
      <c r="D30" s="229">
        <v>16</v>
      </c>
      <c r="E30" s="232"/>
      <c r="F30" s="231">
        <f t="shared" si="0"/>
        <v>0</v>
      </c>
    </row>
    <row r="31" spans="1:6" ht="42.75">
      <c r="A31" s="157" t="s">
        <v>949</v>
      </c>
      <c r="B31" s="113" t="s">
        <v>944</v>
      </c>
      <c r="C31" s="163" t="s">
        <v>227</v>
      </c>
      <c r="D31" s="229">
        <v>9</v>
      </c>
      <c r="E31" s="232"/>
      <c r="F31" s="231">
        <f t="shared" si="0"/>
        <v>0</v>
      </c>
    </row>
    <row r="32" spans="1:6">
      <c r="A32" s="36"/>
      <c r="B32" s="92" t="s">
        <v>950</v>
      </c>
      <c r="C32" s="32"/>
      <c r="D32" s="228"/>
      <c r="E32" s="233"/>
      <c r="F32" s="228">
        <f>ROUND((SUM(F24:F31)),2)</f>
        <v>0</v>
      </c>
    </row>
    <row r="33" spans="1:6">
      <c r="A33" s="170" t="s">
        <v>290</v>
      </c>
      <c r="B33" s="92" t="s">
        <v>929</v>
      </c>
      <c r="C33" s="162"/>
      <c r="D33" s="226"/>
      <c r="E33" s="227"/>
      <c r="F33" s="228"/>
    </row>
    <row r="34" spans="1:6" ht="42.75">
      <c r="A34" s="157" t="s">
        <v>952</v>
      </c>
      <c r="B34" s="113" t="s">
        <v>968</v>
      </c>
      <c r="C34" s="163" t="s">
        <v>395</v>
      </c>
      <c r="D34" s="229">
        <v>555</v>
      </c>
      <c r="E34" s="230"/>
      <c r="F34" s="231">
        <f>ROUND((D34*E34),2)</f>
        <v>0</v>
      </c>
    </row>
    <row r="35" spans="1:6" ht="28.5">
      <c r="A35" s="157" t="s">
        <v>953</v>
      </c>
      <c r="B35" s="113" t="s">
        <v>969</v>
      </c>
      <c r="C35" s="163" t="s">
        <v>395</v>
      </c>
      <c r="D35" s="229">
        <v>35</v>
      </c>
      <c r="E35" s="230"/>
      <c r="F35" s="231">
        <f t="shared" ref="F35:F49" si="1">ROUND((D35*E35),2)</f>
        <v>0</v>
      </c>
    </row>
    <row r="36" spans="1:6" ht="28.5">
      <c r="A36" s="157" t="s">
        <v>954</v>
      </c>
      <c r="B36" s="113" t="s">
        <v>970</v>
      </c>
      <c r="C36" s="163" t="s">
        <v>395</v>
      </c>
      <c r="D36" s="229">
        <v>30</v>
      </c>
      <c r="E36" s="230"/>
      <c r="F36" s="231">
        <f t="shared" si="1"/>
        <v>0</v>
      </c>
    </row>
    <row r="37" spans="1:6" ht="28.5">
      <c r="A37" s="157" t="s">
        <v>955</v>
      </c>
      <c r="B37" s="113" t="s">
        <v>971</v>
      </c>
      <c r="C37" s="163" t="s">
        <v>227</v>
      </c>
      <c r="D37" s="229">
        <v>4</v>
      </c>
      <c r="E37" s="230"/>
      <c r="F37" s="231">
        <f t="shared" si="1"/>
        <v>0</v>
      </c>
    </row>
    <row r="38" spans="1:6" ht="28.5">
      <c r="A38" s="157" t="s">
        <v>956</v>
      </c>
      <c r="B38" s="113" t="s">
        <v>972</v>
      </c>
      <c r="C38" s="163" t="s">
        <v>227</v>
      </c>
      <c r="D38" s="229">
        <v>6</v>
      </c>
      <c r="E38" s="230"/>
      <c r="F38" s="231">
        <f t="shared" si="1"/>
        <v>0</v>
      </c>
    </row>
    <row r="39" spans="1:6" ht="28.5">
      <c r="A39" s="157" t="s">
        <v>957</v>
      </c>
      <c r="B39" s="113" t="s">
        <v>973</v>
      </c>
      <c r="C39" s="163" t="s">
        <v>227</v>
      </c>
      <c r="D39" s="229">
        <v>6</v>
      </c>
      <c r="E39" s="230"/>
      <c r="F39" s="231">
        <f t="shared" si="1"/>
        <v>0</v>
      </c>
    </row>
    <row r="40" spans="1:6" ht="28.5">
      <c r="A40" s="157" t="s">
        <v>958</v>
      </c>
      <c r="B40" s="113" t="s">
        <v>974</v>
      </c>
      <c r="C40" s="163" t="s">
        <v>227</v>
      </c>
      <c r="D40" s="229">
        <v>4</v>
      </c>
      <c r="E40" s="232"/>
      <c r="F40" s="231">
        <f t="shared" si="1"/>
        <v>0</v>
      </c>
    </row>
    <row r="41" spans="1:6">
      <c r="A41" s="157" t="s">
        <v>959</v>
      </c>
      <c r="B41" s="113" t="s">
        <v>975</v>
      </c>
      <c r="C41" s="163" t="s">
        <v>227</v>
      </c>
      <c r="D41" s="229">
        <v>19</v>
      </c>
      <c r="E41" s="232"/>
      <c r="F41" s="231">
        <f t="shared" si="1"/>
        <v>0</v>
      </c>
    </row>
    <row r="42" spans="1:6">
      <c r="A42" s="157" t="s">
        <v>960</v>
      </c>
      <c r="B42" s="113" t="s">
        <v>976</v>
      </c>
      <c r="C42" s="163" t="s">
        <v>227</v>
      </c>
      <c r="D42" s="229">
        <v>1</v>
      </c>
      <c r="E42" s="230"/>
      <c r="F42" s="231">
        <f t="shared" si="1"/>
        <v>0</v>
      </c>
    </row>
    <row r="43" spans="1:6">
      <c r="A43" s="157" t="s">
        <v>961</v>
      </c>
      <c r="B43" s="113" t="s">
        <v>977</v>
      </c>
      <c r="C43" s="163" t="s">
        <v>227</v>
      </c>
      <c r="D43" s="229">
        <v>4</v>
      </c>
      <c r="E43" s="230"/>
      <c r="F43" s="231">
        <f t="shared" si="1"/>
        <v>0</v>
      </c>
    </row>
    <row r="44" spans="1:6">
      <c r="A44" s="157" t="s">
        <v>962</v>
      </c>
      <c r="B44" s="113" t="s">
        <v>978</v>
      </c>
      <c r="C44" s="163" t="s">
        <v>227</v>
      </c>
      <c r="D44" s="229">
        <v>4</v>
      </c>
      <c r="E44" s="230"/>
      <c r="F44" s="231">
        <f t="shared" si="1"/>
        <v>0</v>
      </c>
    </row>
    <row r="45" spans="1:6">
      <c r="A45" s="157" t="s">
        <v>963</v>
      </c>
      <c r="B45" s="113" t="s">
        <v>979</v>
      </c>
      <c r="C45" s="163" t="s">
        <v>229</v>
      </c>
      <c r="D45" s="229">
        <v>300</v>
      </c>
      <c r="E45" s="230"/>
      <c r="F45" s="231">
        <f t="shared" si="1"/>
        <v>0</v>
      </c>
    </row>
    <row r="46" spans="1:6">
      <c r="A46" s="157" t="s">
        <v>964</v>
      </c>
      <c r="B46" s="113" t="s">
        <v>980</v>
      </c>
      <c r="C46" s="163" t="s">
        <v>229</v>
      </c>
      <c r="D46" s="229">
        <v>44</v>
      </c>
      <c r="E46" s="230"/>
      <c r="F46" s="231">
        <f t="shared" si="1"/>
        <v>0</v>
      </c>
    </row>
    <row r="47" spans="1:6" ht="28.5">
      <c r="A47" s="157" t="s">
        <v>965</v>
      </c>
      <c r="B47" s="113" t="s">
        <v>981</v>
      </c>
      <c r="C47" s="163" t="s">
        <v>227</v>
      </c>
      <c r="D47" s="229">
        <v>18</v>
      </c>
      <c r="E47" s="230"/>
      <c r="F47" s="231">
        <f t="shared" si="1"/>
        <v>0</v>
      </c>
    </row>
    <row r="48" spans="1:6">
      <c r="A48" s="157" t="s">
        <v>966</v>
      </c>
      <c r="B48" s="113" t="s">
        <v>982</v>
      </c>
      <c r="C48" s="163" t="s">
        <v>395</v>
      </c>
      <c r="D48" s="229">
        <v>585</v>
      </c>
      <c r="E48" s="230"/>
      <c r="F48" s="231">
        <f t="shared" si="1"/>
        <v>0</v>
      </c>
    </row>
    <row r="49" spans="1:6">
      <c r="A49" s="157" t="s">
        <v>967</v>
      </c>
      <c r="B49" s="113" t="s">
        <v>983</v>
      </c>
      <c r="C49" s="163" t="s">
        <v>395</v>
      </c>
      <c r="D49" s="229">
        <v>585</v>
      </c>
      <c r="E49" s="230"/>
      <c r="F49" s="231">
        <f t="shared" si="1"/>
        <v>0</v>
      </c>
    </row>
    <row r="50" spans="1:6">
      <c r="A50" s="36"/>
      <c r="B50" s="92" t="s">
        <v>951</v>
      </c>
      <c r="C50" s="32"/>
      <c r="D50" s="228"/>
      <c r="E50" s="233"/>
      <c r="F50" s="228">
        <f>ROUND((SUM(F34:F49)),2)</f>
        <v>0</v>
      </c>
    </row>
    <row r="51" spans="1:6">
      <c r="A51" s="170" t="s">
        <v>292</v>
      </c>
      <c r="B51" s="92" t="s">
        <v>930</v>
      </c>
      <c r="C51" s="162"/>
      <c r="D51" s="226"/>
      <c r="E51" s="227"/>
      <c r="F51" s="228"/>
    </row>
    <row r="52" spans="1:6">
      <c r="A52" s="157" t="s">
        <v>985</v>
      </c>
      <c r="B52" s="113" t="s">
        <v>1002</v>
      </c>
      <c r="C52" s="163" t="s">
        <v>227</v>
      </c>
      <c r="D52" s="229">
        <v>1</v>
      </c>
      <c r="E52" s="230"/>
      <c r="F52" s="231">
        <f>ROUND((D52*E52),2)</f>
        <v>0</v>
      </c>
    </row>
    <row r="53" spans="1:6">
      <c r="A53" s="157" t="s">
        <v>986</v>
      </c>
      <c r="B53" s="113" t="s">
        <v>1003</v>
      </c>
      <c r="C53" s="163" t="s">
        <v>227</v>
      </c>
      <c r="D53" s="229">
        <v>4</v>
      </c>
      <c r="E53" s="230"/>
      <c r="F53" s="231">
        <f t="shared" ref="F53:F68" si="2">ROUND((D53*E53),2)</f>
        <v>0</v>
      </c>
    </row>
    <row r="54" spans="1:6">
      <c r="A54" s="157" t="s">
        <v>987</v>
      </c>
      <c r="B54" s="113" t="s">
        <v>1004</v>
      </c>
      <c r="C54" s="163" t="s">
        <v>227</v>
      </c>
      <c r="D54" s="229">
        <v>4</v>
      </c>
      <c r="E54" s="230"/>
      <c r="F54" s="231">
        <f t="shared" si="2"/>
        <v>0</v>
      </c>
    </row>
    <row r="55" spans="1:6">
      <c r="A55" s="157" t="s">
        <v>988</v>
      </c>
      <c r="B55" s="113" t="s">
        <v>1005</v>
      </c>
      <c r="C55" s="163" t="s">
        <v>227</v>
      </c>
      <c r="D55" s="229">
        <v>6</v>
      </c>
      <c r="E55" s="230"/>
      <c r="F55" s="231">
        <f t="shared" si="2"/>
        <v>0</v>
      </c>
    </row>
    <row r="56" spans="1:6">
      <c r="A56" s="157" t="s">
        <v>989</v>
      </c>
      <c r="B56" s="113" t="s">
        <v>1006</v>
      </c>
      <c r="C56" s="163" t="s">
        <v>227</v>
      </c>
      <c r="D56" s="229">
        <v>4</v>
      </c>
      <c r="E56" s="230"/>
      <c r="F56" s="231">
        <f t="shared" si="2"/>
        <v>0</v>
      </c>
    </row>
    <row r="57" spans="1:6" ht="28.5">
      <c r="A57" s="157" t="s">
        <v>990</v>
      </c>
      <c r="B57" s="113" t="s">
        <v>1007</v>
      </c>
      <c r="C57" s="163" t="s">
        <v>227</v>
      </c>
      <c r="D57" s="229">
        <v>4</v>
      </c>
      <c r="E57" s="230"/>
      <c r="F57" s="231">
        <f t="shared" si="2"/>
        <v>0</v>
      </c>
    </row>
    <row r="58" spans="1:6" ht="28.5">
      <c r="A58" s="157" t="s">
        <v>991</v>
      </c>
      <c r="B58" s="113" t="s">
        <v>1008</v>
      </c>
      <c r="C58" s="163" t="s">
        <v>227</v>
      </c>
      <c r="D58" s="229">
        <v>6</v>
      </c>
      <c r="E58" s="232"/>
      <c r="F58" s="231">
        <f t="shared" si="2"/>
        <v>0</v>
      </c>
    </row>
    <row r="59" spans="1:6" ht="28.5">
      <c r="A59" s="157" t="s">
        <v>992</v>
      </c>
      <c r="B59" s="113" t="s">
        <v>1009</v>
      </c>
      <c r="C59" s="163" t="s">
        <v>227</v>
      </c>
      <c r="D59" s="229">
        <v>6</v>
      </c>
      <c r="E59" s="232"/>
      <c r="F59" s="231">
        <f t="shared" si="2"/>
        <v>0</v>
      </c>
    </row>
    <row r="60" spans="1:6">
      <c r="A60" s="157" t="s">
        <v>993</v>
      </c>
      <c r="B60" s="113" t="s">
        <v>1010</v>
      </c>
      <c r="C60" s="163" t="s">
        <v>227</v>
      </c>
      <c r="D60" s="229">
        <v>4</v>
      </c>
      <c r="E60" s="230"/>
      <c r="F60" s="231">
        <f t="shared" si="2"/>
        <v>0</v>
      </c>
    </row>
    <row r="61" spans="1:6" ht="28.5">
      <c r="A61" s="157" t="s">
        <v>994</v>
      </c>
      <c r="B61" s="113" t="s">
        <v>1011</v>
      </c>
      <c r="C61" s="163" t="s">
        <v>395</v>
      </c>
      <c r="D61" s="229">
        <v>555</v>
      </c>
      <c r="E61" s="230"/>
      <c r="F61" s="231">
        <f t="shared" si="2"/>
        <v>0</v>
      </c>
    </row>
    <row r="62" spans="1:6" ht="28.5">
      <c r="A62" s="157" t="s">
        <v>995</v>
      </c>
      <c r="B62" s="113" t="s">
        <v>1012</v>
      </c>
      <c r="C62" s="163" t="s">
        <v>395</v>
      </c>
      <c r="D62" s="229">
        <v>30</v>
      </c>
      <c r="E62" s="230"/>
      <c r="F62" s="231">
        <f t="shared" si="2"/>
        <v>0</v>
      </c>
    </row>
    <row r="63" spans="1:6">
      <c r="A63" s="157" t="s">
        <v>996</v>
      </c>
      <c r="B63" s="113" t="s">
        <v>1013</v>
      </c>
      <c r="C63" s="163" t="s">
        <v>395</v>
      </c>
      <c r="D63" s="229">
        <v>35</v>
      </c>
      <c r="E63" s="230"/>
      <c r="F63" s="231">
        <f t="shared" si="2"/>
        <v>0</v>
      </c>
    </row>
    <row r="64" spans="1:6">
      <c r="A64" s="157" t="s">
        <v>997</v>
      </c>
      <c r="B64" s="113" t="s">
        <v>1014</v>
      </c>
      <c r="C64" s="163" t="s">
        <v>227</v>
      </c>
      <c r="D64" s="229">
        <v>1</v>
      </c>
      <c r="E64" s="230"/>
      <c r="F64" s="231">
        <f t="shared" si="2"/>
        <v>0</v>
      </c>
    </row>
    <row r="65" spans="1:6">
      <c r="A65" s="157" t="s">
        <v>998</v>
      </c>
      <c r="B65" s="113" t="s">
        <v>1015</v>
      </c>
      <c r="C65" s="163" t="s">
        <v>227</v>
      </c>
      <c r="D65" s="229">
        <v>4</v>
      </c>
      <c r="E65" s="230"/>
      <c r="F65" s="231">
        <f t="shared" si="2"/>
        <v>0</v>
      </c>
    </row>
    <row r="66" spans="1:6">
      <c r="A66" s="157" t="s">
        <v>999</v>
      </c>
      <c r="B66" s="113" t="s">
        <v>1016</v>
      </c>
      <c r="C66" s="163" t="s">
        <v>227</v>
      </c>
      <c r="D66" s="229">
        <v>4</v>
      </c>
      <c r="E66" s="230"/>
      <c r="F66" s="231">
        <f t="shared" si="2"/>
        <v>0</v>
      </c>
    </row>
    <row r="67" spans="1:6" ht="114">
      <c r="A67" s="157" t="s">
        <v>1000</v>
      </c>
      <c r="B67" s="134" t="s">
        <v>1017</v>
      </c>
      <c r="C67" s="164" t="s">
        <v>229</v>
      </c>
      <c r="D67" s="234">
        <v>300</v>
      </c>
      <c r="E67" s="230"/>
      <c r="F67" s="235">
        <f t="shared" si="2"/>
        <v>0</v>
      </c>
    </row>
    <row r="68" spans="1:6" ht="242.25">
      <c r="A68" s="157" t="s">
        <v>1001</v>
      </c>
      <c r="B68" s="113" t="s">
        <v>1018</v>
      </c>
      <c r="C68" s="163" t="s">
        <v>229</v>
      </c>
      <c r="D68" s="229">
        <v>44</v>
      </c>
      <c r="E68" s="230"/>
      <c r="F68" s="231">
        <f t="shared" si="2"/>
        <v>0</v>
      </c>
    </row>
    <row r="69" spans="1:6">
      <c r="A69" s="36"/>
      <c r="B69" s="92" t="s">
        <v>984</v>
      </c>
      <c r="C69" s="32"/>
      <c r="D69" s="228"/>
      <c r="E69" s="233"/>
      <c r="F69" s="228">
        <f>ROUND((SUM(F52:F68)),2)</f>
        <v>0</v>
      </c>
    </row>
    <row r="70" spans="1:6">
      <c r="A70" s="169" t="s">
        <v>426</v>
      </c>
      <c r="B70" s="12" t="s">
        <v>936</v>
      </c>
      <c r="C70" s="161"/>
      <c r="D70" s="224"/>
      <c r="E70" s="236"/>
      <c r="F70" s="225">
        <f>F32+F50+F69</f>
        <v>0</v>
      </c>
    </row>
    <row r="71" spans="1:6">
      <c r="E71" s="237"/>
    </row>
    <row r="72" spans="1:6">
      <c r="A72" s="169" t="s">
        <v>427</v>
      </c>
      <c r="B72" s="12" t="s">
        <v>932</v>
      </c>
      <c r="C72" s="161"/>
      <c r="D72" s="224"/>
      <c r="E72" s="236"/>
      <c r="F72" s="225"/>
    </row>
    <row r="73" spans="1:6">
      <c r="A73" s="170" t="s">
        <v>294</v>
      </c>
      <c r="B73" s="92" t="s">
        <v>928</v>
      </c>
      <c r="C73" s="162"/>
      <c r="D73" s="226"/>
      <c r="E73" s="227"/>
      <c r="F73" s="228"/>
    </row>
    <row r="74" spans="1:6" ht="71.25">
      <c r="A74" s="157" t="s">
        <v>506</v>
      </c>
      <c r="B74" s="113" t="s">
        <v>937</v>
      </c>
      <c r="C74" s="163" t="s">
        <v>395</v>
      </c>
      <c r="D74" s="229">
        <v>428</v>
      </c>
      <c r="E74" s="230"/>
      <c r="F74" s="231">
        <f>ROUND((D74*E74),2)</f>
        <v>0</v>
      </c>
    </row>
    <row r="75" spans="1:6">
      <c r="A75" s="157" t="s">
        <v>507</v>
      </c>
      <c r="B75" s="113" t="s">
        <v>1020</v>
      </c>
      <c r="C75" s="163" t="s">
        <v>227</v>
      </c>
      <c r="D75" s="229">
        <v>1</v>
      </c>
      <c r="E75" s="230"/>
      <c r="F75" s="231">
        <f t="shared" ref="F75:F83" si="3">ROUND((D75*E75),2)</f>
        <v>0</v>
      </c>
    </row>
    <row r="76" spans="1:6" ht="42.75">
      <c r="A76" s="157" t="s">
        <v>508</v>
      </c>
      <c r="B76" s="113" t="s">
        <v>938</v>
      </c>
      <c r="C76" s="163" t="s">
        <v>91</v>
      </c>
      <c r="D76" s="229">
        <v>15</v>
      </c>
      <c r="E76" s="230"/>
      <c r="F76" s="231">
        <f t="shared" si="3"/>
        <v>0</v>
      </c>
    </row>
    <row r="77" spans="1:6" ht="28.5">
      <c r="A77" s="157" t="s">
        <v>509</v>
      </c>
      <c r="B77" s="113" t="s">
        <v>939</v>
      </c>
      <c r="C77" s="163" t="s">
        <v>91</v>
      </c>
      <c r="D77" s="229">
        <v>2</v>
      </c>
      <c r="E77" s="230"/>
      <c r="F77" s="231">
        <f t="shared" si="3"/>
        <v>0</v>
      </c>
    </row>
    <row r="78" spans="1:6" ht="28.5">
      <c r="A78" s="157" t="s">
        <v>510</v>
      </c>
      <c r="B78" s="113" t="s">
        <v>940</v>
      </c>
      <c r="C78" s="163" t="s">
        <v>61</v>
      </c>
      <c r="D78" s="229">
        <v>8</v>
      </c>
      <c r="E78" s="230"/>
      <c r="F78" s="231">
        <f t="shared" si="3"/>
        <v>0</v>
      </c>
    </row>
    <row r="79" spans="1:6" ht="42.75">
      <c r="A79" s="157" t="s">
        <v>511</v>
      </c>
      <c r="B79" s="113" t="s">
        <v>941</v>
      </c>
      <c r="C79" s="163" t="s">
        <v>91</v>
      </c>
      <c r="D79" s="229">
        <v>4</v>
      </c>
      <c r="E79" s="230"/>
      <c r="F79" s="231">
        <f t="shared" si="3"/>
        <v>0</v>
      </c>
    </row>
    <row r="80" spans="1:6" ht="57">
      <c r="A80" s="157" t="s">
        <v>512</v>
      </c>
      <c r="B80" s="113" t="s">
        <v>942</v>
      </c>
      <c r="C80" s="163" t="s">
        <v>91</v>
      </c>
      <c r="D80" s="229">
        <v>13</v>
      </c>
      <c r="E80" s="232"/>
      <c r="F80" s="231">
        <f t="shared" si="3"/>
        <v>0</v>
      </c>
    </row>
    <row r="81" spans="1:6" ht="114">
      <c r="A81" s="157" t="s">
        <v>513</v>
      </c>
      <c r="B81" s="113" t="s">
        <v>943</v>
      </c>
      <c r="C81" s="163" t="s">
        <v>91</v>
      </c>
      <c r="D81" s="229">
        <v>4</v>
      </c>
      <c r="E81" s="230"/>
      <c r="F81" s="231">
        <f t="shared" si="3"/>
        <v>0</v>
      </c>
    </row>
    <row r="82" spans="1:6" ht="42.75">
      <c r="A82" s="157" t="s">
        <v>514</v>
      </c>
      <c r="B82" s="113" t="s">
        <v>1021</v>
      </c>
      <c r="C82" s="163" t="s">
        <v>227</v>
      </c>
      <c r="D82" s="229">
        <v>3</v>
      </c>
      <c r="E82" s="230"/>
      <c r="F82" s="231">
        <f t="shared" si="3"/>
        <v>0</v>
      </c>
    </row>
    <row r="83" spans="1:6" ht="90.75">
      <c r="A83" s="157" t="s">
        <v>515</v>
      </c>
      <c r="B83" s="113" t="s">
        <v>1022</v>
      </c>
      <c r="C83" s="163" t="s">
        <v>227</v>
      </c>
      <c r="D83" s="229">
        <v>1</v>
      </c>
      <c r="E83" s="232"/>
      <c r="F83" s="231">
        <f t="shared" si="3"/>
        <v>0</v>
      </c>
    </row>
    <row r="84" spans="1:6">
      <c r="A84" s="36"/>
      <c r="B84" s="92" t="s">
        <v>950</v>
      </c>
      <c r="C84" s="32"/>
      <c r="D84" s="228"/>
      <c r="E84" s="233"/>
      <c r="F84" s="228">
        <f>ROUND((SUM(F74:F83)),2)</f>
        <v>0</v>
      </c>
    </row>
    <row r="85" spans="1:6">
      <c r="A85" s="170" t="s">
        <v>296</v>
      </c>
      <c r="B85" s="92" t="s">
        <v>929</v>
      </c>
      <c r="C85" s="162"/>
      <c r="D85" s="226"/>
      <c r="E85" s="227"/>
      <c r="F85" s="228"/>
    </row>
    <row r="86" spans="1:6" ht="55.5">
      <c r="A86" s="157" t="s">
        <v>728</v>
      </c>
      <c r="B86" s="113" t="s">
        <v>1040</v>
      </c>
      <c r="C86" s="163" t="s">
        <v>395</v>
      </c>
      <c r="D86" s="229">
        <v>428</v>
      </c>
      <c r="E86" s="230"/>
      <c r="F86" s="231">
        <f>ROUND((D86*E86),2)</f>
        <v>0</v>
      </c>
    </row>
    <row r="87" spans="1:6" ht="42.75">
      <c r="A87" s="157" t="s">
        <v>1023</v>
      </c>
      <c r="B87" s="113" t="s">
        <v>1041</v>
      </c>
      <c r="C87" s="163" t="s">
        <v>395</v>
      </c>
      <c r="D87" s="229">
        <v>266</v>
      </c>
      <c r="E87" s="230"/>
      <c r="F87" s="231">
        <f t="shared" ref="F87:F103" si="4">ROUND((D87*E87),2)</f>
        <v>0</v>
      </c>
    </row>
    <row r="88" spans="1:6" ht="28.5">
      <c r="A88" s="157" t="s">
        <v>1024</v>
      </c>
      <c r="B88" s="113" t="s">
        <v>972</v>
      </c>
      <c r="C88" s="163" t="s">
        <v>227</v>
      </c>
      <c r="D88" s="229">
        <v>1</v>
      </c>
      <c r="E88" s="230"/>
      <c r="F88" s="231">
        <f t="shared" si="4"/>
        <v>0</v>
      </c>
    </row>
    <row r="89" spans="1:6" ht="28.5">
      <c r="A89" s="157" t="s">
        <v>1025</v>
      </c>
      <c r="B89" s="113" t="s">
        <v>1042</v>
      </c>
      <c r="C89" s="163" t="s">
        <v>227</v>
      </c>
      <c r="D89" s="229">
        <v>3</v>
      </c>
      <c r="E89" s="230"/>
      <c r="F89" s="231">
        <f t="shared" si="4"/>
        <v>0</v>
      </c>
    </row>
    <row r="90" spans="1:6" ht="28.5">
      <c r="A90" s="157" t="s">
        <v>1026</v>
      </c>
      <c r="B90" s="113" t="s">
        <v>973</v>
      </c>
      <c r="C90" s="163" t="s">
        <v>227</v>
      </c>
      <c r="D90" s="229">
        <v>3</v>
      </c>
      <c r="E90" s="230"/>
      <c r="F90" s="231">
        <f t="shared" si="4"/>
        <v>0</v>
      </c>
    </row>
    <row r="91" spans="1:6" ht="28.5">
      <c r="A91" s="157" t="s">
        <v>1027</v>
      </c>
      <c r="B91" s="113" t="s">
        <v>1043</v>
      </c>
      <c r="C91" s="163" t="s">
        <v>227</v>
      </c>
      <c r="D91" s="229">
        <v>2</v>
      </c>
      <c r="E91" s="230"/>
      <c r="F91" s="231">
        <f t="shared" si="4"/>
        <v>0</v>
      </c>
    </row>
    <row r="92" spans="1:6">
      <c r="A92" s="157" t="s">
        <v>1028</v>
      </c>
      <c r="B92" s="113" t="s">
        <v>1044</v>
      </c>
      <c r="C92" s="163" t="s">
        <v>227</v>
      </c>
      <c r="D92" s="229">
        <v>3</v>
      </c>
      <c r="E92" s="232"/>
      <c r="F92" s="231">
        <f t="shared" si="4"/>
        <v>0</v>
      </c>
    </row>
    <row r="93" spans="1:6">
      <c r="A93" s="157" t="s">
        <v>1029</v>
      </c>
      <c r="B93" s="113" t="s">
        <v>1045</v>
      </c>
      <c r="C93" s="163" t="s">
        <v>227</v>
      </c>
      <c r="D93" s="229">
        <v>3</v>
      </c>
      <c r="E93" s="232"/>
      <c r="F93" s="231">
        <f t="shared" si="4"/>
        <v>0</v>
      </c>
    </row>
    <row r="94" spans="1:6">
      <c r="A94" s="157" t="s">
        <v>1030</v>
      </c>
      <c r="B94" s="113" t="s">
        <v>1046</v>
      </c>
      <c r="C94" s="163" t="s">
        <v>227</v>
      </c>
      <c r="D94" s="229">
        <v>3</v>
      </c>
      <c r="E94" s="230"/>
      <c r="F94" s="231">
        <f t="shared" si="4"/>
        <v>0</v>
      </c>
    </row>
    <row r="95" spans="1:6">
      <c r="A95" s="157" t="s">
        <v>1031</v>
      </c>
      <c r="B95" s="113" t="s">
        <v>1047</v>
      </c>
      <c r="C95" s="163" t="s">
        <v>227</v>
      </c>
      <c r="D95" s="229">
        <v>12</v>
      </c>
      <c r="E95" s="230"/>
      <c r="F95" s="231">
        <f t="shared" si="4"/>
        <v>0</v>
      </c>
    </row>
    <row r="96" spans="1:6" ht="28.5">
      <c r="A96" s="157" t="s">
        <v>1032</v>
      </c>
      <c r="B96" s="113" t="s">
        <v>1048</v>
      </c>
      <c r="C96" s="163" t="s">
        <v>229</v>
      </c>
      <c r="D96" s="229">
        <v>24</v>
      </c>
      <c r="E96" s="230"/>
      <c r="F96" s="231">
        <f t="shared" si="4"/>
        <v>0</v>
      </c>
    </row>
    <row r="97" spans="1:6" ht="28.5">
      <c r="A97" s="157" t="s">
        <v>1033</v>
      </c>
      <c r="B97" s="113" t="s">
        <v>1049</v>
      </c>
      <c r="C97" s="163" t="s">
        <v>229</v>
      </c>
      <c r="D97" s="229">
        <v>72</v>
      </c>
      <c r="E97" s="230"/>
      <c r="F97" s="231">
        <f t="shared" si="4"/>
        <v>0</v>
      </c>
    </row>
    <row r="98" spans="1:6">
      <c r="A98" s="157" t="s">
        <v>1034</v>
      </c>
      <c r="B98" s="113" t="s">
        <v>1050</v>
      </c>
      <c r="C98" s="163" t="s">
        <v>227</v>
      </c>
      <c r="D98" s="229">
        <v>1</v>
      </c>
      <c r="E98" s="230"/>
      <c r="F98" s="231">
        <f t="shared" si="4"/>
        <v>0</v>
      </c>
    </row>
    <row r="99" spans="1:6" ht="57">
      <c r="A99" s="157" t="s">
        <v>1035</v>
      </c>
      <c r="B99" s="113" t="s">
        <v>1051</v>
      </c>
      <c r="C99" s="163" t="s">
        <v>227</v>
      </c>
      <c r="D99" s="229">
        <v>44</v>
      </c>
      <c r="E99" s="230"/>
      <c r="F99" s="231">
        <f t="shared" si="4"/>
        <v>0</v>
      </c>
    </row>
    <row r="100" spans="1:6" ht="42.75">
      <c r="A100" s="157" t="s">
        <v>1036</v>
      </c>
      <c r="B100" s="113" t="s">
        <v>1052</v>
      </c>
      <c r="C100" s="163" t="s">
        <v>227</v>
      </c>
      <c r="D100" s="229">
        <v>88</v>
      </c>
      <c r="E100" s="230"/>
      <c r="F100" s="231">
        <f t="shared" si="4"/>
        <v>0</v>
      </c>
    </row>
    <row r="101" spans="1:6" ht="28.5">
      <c r="A101" s="157" t="s">
        <v>1037</v>
      </c>
      <c r="B101" s="113" t="s">
        <v>981</v>
      </c>
      <c r="C101" s="163" t="s">
        <v>227</v>
      </c>
      <c r="D101" s="229">
        <v>133</v>
      </c>
      <c r="E101" s="230"/>
      <c r="F101" s="231">
        <f t="shared" si="4"/>
        <v>0</v>
      </c>
    </row>
    <row r="102" spans="1:6">
      <c r="A102" s="157" t="s">
        <v>1038</v>
      </c>
      <c r="B102" s="113" t="s">
        <v>982</v>
      </c>
      <c r="C102" s="163" t="s">
        <v>395</v>
      </c>
      <c r="D102" s="229">
        <v>428</v>
      </c>
      <c r="E102" s="230"/>
      <c r="F102" s="231">
        <f t="shared" si="4"/>
        <v>0</v>
      </c>
    </row>
    <row r="103" spans="1:6">
      <c r="A103" s="157" t="s">
        <v>1039</v>
      </c>
      <c r="B103" s="113" t="s">
        <v>983</v>
      </c>
      <c r="C103" s="163" t="s">
        <v>395</v>
      </c>
      <c r="D103" s="229">
        <v>428</v>
      </c>
      <c r="E103" s="230"/>
      <c r="F103" s="231">
        <f t="shared" si="4"/>
        <v>0</v>
      </c>
    </row>
    <row r="104" spans="1:6">
      <c r="A104" s="36"/>
      <c r="B104" s="92" t="s">
        <v>951</v>
      </c>
      <c r="C104" s="32"/>
      <c r="D104" s="228"/>
      <c r="E104" s="233"/>
      <c r="F104" s="228">
        <f>ROUND((SUM(F86:F103)),2)</f>
        <v>0</v>
      </c>
    </row>
    <row r="105" spans="1:6">
      <c r="A105" s="170" t="s">
        <v>298</v>
      </c>
      <c r="B105" s="92" t="s">
        <v>930</v>
      </c>
      <c r="C105" s="162"/>
      <c r="D105" s="226"/>
      <c r="E105" s="227"/>
      <c r="F105" s="228"/>
    </row>
    <row r="106" spans="1:6">
      <c r="A106" s="157" t="s">
        <v>985</v>
      </c>
      <c r="B106" s="113" t="s">
        <v>1053</v>
      </c>
      <c r="C106" s="163" t="s">
        <v>227</v>
      </c>
      <c r="D106" s="229">
        <v>3</v>
      </c>
      <c r="E106" s="230"/>
      <c r="F106" s="231">
        <f>ROUND((D106*E106),2)</f>
        <v>0</v>
      </c>
    </row>
    <row r="107" spans="1:6">
      <c r="A107" s="157" t="s">
        <v>986</v>
      </c>
      <c r="B107" s="113" t="s">
        <v>1054</v>
      </c>
      <c r="C107" s="163" t="s">
        <v>227</v>
      </c>
      <c r="D107" s="229">
        <v>3</v>
      </c>
      <c r="E107" s="230"/>
      <c r="F107" s="231">
        <f t="shared" ref="F107:F121" si="5">ROUND((D107*E107),2)</f>
        <v>0</v>
      </c>
    </row>
    <row r="108" spans="1:6">
      <c r="A108" s="157" t="s">
        <v>987</v>
      </c>
      <c r="B108" s="113" t="s">
        <v>1055</v>
      </c>
      <c r="C108" s="163" t="s">
        <v>227</v>
      </c>
      <c r="D108" s="229">
        <v>3</v>
      </c>
      <c r="E108" s="230"/>
      <c r="F108" s="231">
        <f t="shared" si="5"/>
        <v>0</v>
      </c>
    </row>
    <row r="109" spans="1:6">
      <c r="A109" s="157" t="s">
        <v>988</v>
      </c>
      <c r="B109" s="113" t="s">
        <v>1056</v>
      </c>
      <c r="C109" s="163" t="s">
        <v>227</v>
      </c>
      <c r="D109" s="229">
        <v>3</v>
      </c>
      <c r="E109" s="230"/>
      <c r="F109" s="231">
        <f t="shared" si="5"/>
        <v>0</v>
      </c>
    </row>
    <row r="110" spans="1:6" ht="28.5">
      <c r="A110" s="157" t="s">
        <v>989</v>
      </c>
      <c r="B110" s="113" t="s">
        <v>1008</v>
      </c>
      <c r="C110" s="163" t="s">
        <v>227</v>
      </c>
      <c r="D110" s="229">
        <v>1</v>
      </c>
      <c r="E110" s="230"/>
      <c r="F110" s="231">
        <f t="shared" si="5"/>
        <v>0</v>
      </c>
    </row>
    <row r="111" spans="1:6" ht="28.5">
      <c r="A111" s="157" t="s">
        <v>990</v>
      </c>
      <c r="B111" s="113" t="s">
        <v>1057</v>
      </c>
      <c r="C111" s="163" t="s">
        <v>227</v>
      </c>
      <c r="D111" s="229">
        <v>3</v>
      </c>
      <c r="E111" s="230"/>
      <c r="F111" s="231">
        <f t="shared" si="5"/>
        <v>0</v>
      </c>
    </row>
    <row r="112" spans="1:6" ht="28.5">
      <c r="A112" s="157" t="s">
        <v>991</v>
      </c>
      <c r="B112" s="113" t="s">
        <v>1009</v>
      </c>
      <c r="C112" s="163" t="s">
        <v>227</v>
      </c>
      <c r="D112" s="229">
        <v>3</v>
      </c>
      <c r="E112" s="232"/>
      <c r="F112" s="231">
        <f t="shared" si="5"/>
        <v>0</v>
      </c>
    </row>
    <row r="113" spans="1:6" ht="28.5">
      <c r="A113" s="157" t="s">
        <v>992</v>
      </c>
      <c r="B113" s="113" t="s">
        <v>1058</v>
      </c>
      <c r="C113" s="163" t="s">
        <v>227</v>
      </c>
      <c r="D113" s="229">
        <v>2</v>
      </c>
      <c r="E113" s="232"/>
      <c r="F113" s="231">
        <f t="shared" si="5"/>
        <v>0</v>
      </c>
    </row>
    <row r="114" spans="1:6">
      <c r="A114" s="157" t="s">
        <v>993</v>
      </c>
      <c r="B114" s="113" t="s">
        <v>1059</v>
      </c>
      <c r="C114" s="163" t="s">
        <v>227</v>
      </c>
      <c r="D114" s="229">
        <v>3</v>
      </c>
      <c r="E114" s="230"/>
      <c r="F114" s="231">
        <f t="shared" si="5"/>
        <v>0</v>
      </c>
    </row>
    <row r="115" spans="1:6">
      <c r="A115" s="157" t="s">
        <v>994</v>
      </c>
      <c r="B115" s="113" t="s">
        <v>1060</v>
      </c>
      <c r="C115" s="163" t="s">
        <v>227</v>
      </c>
      <c r="D115" s="229">
        <v>3</v>
      </c>
      <c r="E115" s="230"/>
      <c r="F115" s="231">
        <f t="shared" si="5"/>
        <v>0</v>
      </c>
    </row>
    <row r="116" spans="1:6">
      <c r="A116" s="157" t="s">
        <v>995</v>
      </c>
      <c r="B116" s="113" t="s">
        <v>1061</v>
      </c>
      <c r="C116" s="163" t="s">
        <v>227</v>
      </c>
      <c r="D116" s="229">
        <v>3</v>
      </c>
      <c r="E116" s="230"/>
      <c r="F116" s="231">
        <f t="shared" si="5"/>
        <v>0</v>
      </c>
    </row>
    <row r="117" spans="1:6">
      <c r="A117" s="157" t="s">
        <v>996</v>
      </c>
      <c r="B117" s="113" t="s">
        <v>1062</v>
      </c>
      <c r="C117" s="163" t="s">
        <v>227</v>
      </c>
      <c r="D117" s="229">
        <v>1</v>
      </c>
      <c r="E117" s="230"/>
      <c r="F117" s="231">
        <f t="shared" si="5"/>
        <v>0</v>
      </c>
    </row>
    <row r="118" spans="1:6" ht="28.5">
      <c r="A118" s="157" t="s">
        <v>997</v>
      </c>
      <c r="B118" s="113" t="s">
        <v>1011</v>
      </c>
      <c r="C118" s="163" t="s">
        <v>395</v>
      </c>
      <c r="D118" s="229">
        <v>428</v>
      </c>
      <c r="E118" s="230"/>
      <c r="F118" s="231">
        <f t="shared" si="5"/>
        <v>0</v>
      </c>
    </row>
    <row r="119" spans="1:6" ht="28.5">
      <c r="A119" s="157" t="s">
        <v>998</v>
      </c>
      <c r="B119" s="113" t="s">
        <v>1063</v>
      </c>
      <c r="C119" s="163" t="s">
        <v>395</v>
      </c>
      <c r="D119" s="229">
        <v>266</v>
      </c>
      <c r="E119" s="230"/>
      <c r="F119" s="231">
        <f t="shared" si="5"/>
        <v>0</v>
      </c>
    </row>
    <row r="120" spans="1:6" ht="128.25">
      <c r="A120" s="157" t="s">
        <v>999</v>
      </c>
      <c r="B120" s="134" t="s">
        <v>1064</v>
      </c>
      <c r="C120" s="164" t="s">
        <v>229</v>
      </c>
      <c r="D120" s="234">
        <v>72</v>
      </c>
      <c r="E120" s="230"/>
      <c r="F120" s="235">
        <f t="shared" si="5"/>
        <v>0</v>
      </c>
    </row>
    <row r="121" spans="1:6" ht="213.75">
      <c r="A121" s="157" t="s">
        <v>1000</v>
      </c>
      <c r="B121" s="113" t="s">
        <v>1065</v>
      </c>
      <c r="C121" s="163" t="s">
        <v>229</v>
      </c>
      <c r="D121" s="229">
        <v>24</v>
      </c>
      <c r="E121" s="230"/>
      <c r="F121" s="231">
        <f t="shared" si="5"/>
        <v>0</v>
      </c>
    </row>
    <row r="122" spans="1:6">
      <c r="A122" s="36"/>
      <c r="B122" s="92" t="s">
        <v>984</v>
      </c>
      <c r="C122" s="32"/>
      <c r="D122" s="228"/>
      <c r="E122" s="233"/>
      <c r="F122" s="228">
        <f>ROUND((SUM(F106:F121)),2)</f>
        <v>0</v>
      </c>
    </row>
    <row r="123" spans="1:6">
      <c r="A123" s="169" t="s">
        <v>427</v>
      </c>
      <c r="B123" s="12" t="s">
        <v>1019</v>
      </c>
      <c r="C123" s="161"/>
      <c r="D123" s="224"/>
      <c r="E123" s="236"/>
      <c r="F123" s="225">
        <f>F84+F104+F122</f>
        <v>0</v>
      </c>
    </row>
    <row r="124" spans="1:6">
      <c r="E124" s="237"/>
    </row>
    <row r="125" spans="1:6">
      <c r="A125" s="169" t="s">
        <v>1066</v>
      </c>
      <c r="B125" s="12" t="s">
        <v>933</v>
      </c>
      <c r="C125" s="161"/>
      <c r="D125" s="224"/>
      <c r="E125" s="236"/>
      <c r="F125" s="225"/>
    </row>
    <row r="126" spans="1:6" ht="45.75" customHeight="1">
      <c r="A126" s="157" t="s">
        <v>326</v>
      </c>
      <c r="B126" s="165" t="s">
        <v>1067</v>
      </c>
      <c r="C126" s="163"/>
      <c r="D126" s="229"/>
      <c r="E126" s="232"/>
      <c r="F126" s="231"/>
    </row>
    <row r="127" spans="1:6" ht="42.75">
      <c r="A127" s="157" t="s">
        <v>1115</v>
      </c>
      <c r="B127" s="113" t="s">
        <v>938</v>
      </c>
      <c r="C127" s="163" t="s">
        <v>91</v>
      </c>
      <c r="D127" s="229">
        <v>78</v>
      </c>
      <c r="E127" s="232"/>
      <c r="F127" s="231">
        <f t="shared" ref="F127:F184" si="6">ROUND((D127*E127),2)</f>
        <v>0</v>
      </c>
    </row>
    <row r="128" spans="1:6">
      <c r="A128" s="157" t="s">
        <v>1116</v>
      </c>
      <c r="B128" s="113" t="s">
        <v>1068</v>
      </c>
      <c r="C128" s="163" t="s">
        <v>91</v>
      </c>
      <c r="D128" s="229">
        <v>15</v>
      </c>
      <c r="E128" s="232"/>
      <c r="F128" s="231">
        <f t="shared" si="6"/>
        <v>0</v>
      </c>
    </row>
    <row r="129" spans="1:6">
      <c r="A129" s="157" t="s">
        <v>1117</v>
      </c>
      <c r="B129" s="113" t="s">
        <v>1069</v>
      </c>
      <c r="C129" s="163" t="s">
        <v>61</v>
      </c>
      <c r="D129" s="229">
        <v>63</v>
      </c>
      <c r="E129" s="232"/>
      <c r="F129" s="231">
        <f t="shared" si="6"/>
        <v>0</v>
      </c>
    </row>
    <row r="130" spans="1:6">
      <c r="A130" s="157" t="s">
        <v>1118</v>
      </c>
      <c r="B130" s="113" t="s">
        <v>1070</v>
      </c>
      <c r="C130" s="163" t="s">
        <v>395</v>
      </c>
      <c r="D130" s="229">
        <v>42</v>
      </c>
      <c r="E130" s="232"/>
      <c r="F130" s="231">
        <f t="shared" si="6"/>
        <v>0</v>
      </c>
    </row>
    <row r="131" spans="1:6" ht="39.75">
      <c r="A131" s="157" t="s">
        <v>1119</v>
      </c>
      <c r="B131" s="113" t="s">
        <v>1071</v>
      </c>
      <c r="C131" s="163" t="s">
        <v>395</v>
      </c>
      <c r="D131" s="229">
        <v>5</v>
      </c>
      <c r="E131" s="232"/>
      <c r="F131" s="231">
        <f t="shared" si="6"/>
        <v>0</v>
      </c>
    </row>
    <row r="132" spans="1:6" ht="39.75">
      <c r="A132" s="157" t="s">
        <v>1120</v>
      </c>
      <c r="B132" s="113" t="s">
        <v>1072</v>
      </c>
      <c r="C132" s="163" t="s">
        <v>395</v>
      </c>
      <c r="D132" s="229">
        <v>192</v>
      </c>
      <c r="E132" s="232"/>
      <c r="F132" s="231">
        <f t="shared" si="6"/>
        <v>0</v>
      </c>
    </row>
    <row r="133" spans="1:6" ht="39.75">
      <c r="A133" s="157" t="s">
        <v>1121</v>
      </c>
      <c r="B133" s="113" t="s">
        <v>1073</v>
      </c>
      <c r="C133" s="163" t="s">
        <v>395</v>
      </c>
      <c r="D133" s="229">
        <v>355</v>
      </c>
      <c r="E133" s="232"/>
      <c r="F133" s="231">
        <f t="shared" si="6"/>
        <v>0</v>
      </c>
    </row>
    <row r="134" spans="1:6" ht="39.75">
      <c r="A134" s="157" t="s">
        <v>1122</v>
      </c>
      <c r="B134" s="113" t="s">
        <v>1074</v>
      </c>
      <c r="C134" s="163" t="s">
        <v>395</v>
      </c>
      <c r="D134" s="229">
        <v>5</v>
      </c>
      <c r="E134" s="232"/>
      <c r="F134" s="231">
        <f t="shared" si="6"/>
        <v>0</v>
      </c>
    </row>
    <row r="135" spans="1:6" ht="39.75">
      <c r="A135" s="157" t="s">
        <v>1123</v>
      </c>
      <c r="B135" s="113" t="s">
        <v>1075</v>
      </c>
      <c r="C135" s="163" t="s">
        <v>395</v>
      </c>
      <c r="D135" s="229">
        <v>198</v>
      </c>
      <c r="E135" s="232"/>
      <c r="F135" s="231">
        <f t="shared" si="6"/>
        <v>0</v>
      </c>
    </row>
    <row r="136" spans="1:6" ht="42.75">
      <c r="A136" s="157" t="s">
        <v>1124</v>
      </c>
      <c r="B136" s="113" t="s">
        <v>1076</v>
      </c>
      <c r="C136" s="163" t="s">
        <v>395</v>
      </c>
      <c r="D136" s="229">
        <v>42</v>
      </c>
      <c r="E136" s="232"/>
      <c r="F136" s="231">
        <f t="shared" si="6"/>
        <v>0</v>
      </c>
    </row>
    <row r="137" spans="1:6" ht="28.5">
      <c r="A137" s="157" t="s">
        <v>1125</v>
      </c>
      <c r="B137" s="113" t="s">
        <v>1077</v>
      </c>
      <c r="C137" s="163" t="s">
        <v>395</v>
      </c>
      <c r="D137" s="229">
        <v>42</v>
      </c>
      <c r="E137" s="232"/>
      <c r="F137" s="231">
        <f t="shared" si="6"/>
        <v>0</v>
      </c>
    </row>
    <row r="138" spans="1:6" ht="42.75">
      <c r="A138" s="157" t="s">
        <v>1126</v>
      </c>
      <c r="B138" s="113" t="s">
        <v>1078</v>
      </c>
      <c r="C138" s="163" t="s">
        <v>114</v>
      </c>
      <c r="D138" s="229">
        <v>650</v>
      </c>
      <c r="E138" s="232"/>
      <c r="F138" s="231">
        <f t="shared" si="6"/>
        <v>0</v>
      </c>
    </row>
    <row r="139" spans="1:6" ht="42.75">
      <c r="A139" s="157" t="s">
        <v>1127</v>
      </c>
      <c r="B139" s="113" t="s">
        <v>1079</v>
      </c>
      <c r="C139" s="163" t="s">
        <v>91</v>
      </c>
      <c r="D139" s="229">
        <v>31</v>
      </c>
      <c r="E139" s="232"/>
      <c r="F139" s="231">
        <f t="shared" si="6"/>
        <v>0</v>
      </c>
    </row>
    <row r="140" spans="1:6" ht="57">
      <c r="A140" s="157" t="s">
        <v>1128</v>
      </c>
      <c r="B140" s="113" t="s">
        <v>1080</v>
      </c>
      <c r="C140" s="163" t="s">
        <v>395</v>
      </c>
      <c r="D140" s="229">
        <v>48</v>
      </c>
      <c r="E140" s="232"/>
      <c r="F140" s="231">
        <f t="shared" si="6"/>
        <v>0</v>
      </c>
    </row>
    <row r="141" spans="1:6" ht="28.5">
      <c r="A141" s="157" t="s">
        <v>1129</v>
      </c>
      <c r="B141" s="113" t="s">
        <v>1081</v>
      </c>
      <c r="C141" s="163" t="s">
        <v>91</v>
      </c>
      <c r="D141" s="229">
        <v>15</v>
      </c>
      <c r="E141" s="232"/>
      <c r="F141" s="231">
        <f t="shared" si="6"/>
        <v>0</v>
      </c>
    </row>
    <row r="142" spans="1:6" ht="42.75">
      <c r="A142" s="157" t="s">
        <v>1130</v>
      </c>
      <c r="B142" s="113" t="s">
        <v>1082</v>
      </c>
      <c r="C142" s="163" t="s">
        <v>91</v>
      </c>
      <c r="D142" s="229">
        <v>47</v>
      </c>
      <c r="E142" s="232"/>
      <c r="F142" s="231">
        <f t="shared" si="6"/>
        <v>0</v>
      </c>
    </row>
    <row r="143" spans="1:6" ht="42.75">
      <c r="A143" s="157" t="s">
        <v>1131</v>
      </c>
      <c r="B143" s="113" t="s">
        <v>1083</v>
      </c>
      <c r="C143" s="163" t="s">
        <v>91</v>
      </c>
      <c r="D143" s="229">
        <v>31</v>
      </c>
      <c r="E143" s="232"/>
      <c r="F143" s="231">
        <f t="shared" si="6"/>
        <v>0</v>
      </c>
    </row>
    <row r="144" spans="1:6" ht="28.5">
      <c r="A144" s="157" t="s">
        <v>328</v>
      </c>
      <c r="B144" s="165" t="s">
        <v>1084</v>
      </c>
      <c r="C144" s="163"/>
      <c r="D144" s="229"/>
      <c r="E144" s="232"/>
      <c r="F144" s="231"/>
    </row>
    <row r="145" spans="1:6" ht="39.75">
      <c r="A145" s="157" t="s">
        <v>1132</v>
      </c>
      <c r="B145" s="113" t="s">
        <v>1072</v>
      </c>
      <c r="C145" s="163" t="s">
        <v>395</v>
      </c>
      <c r="D145" s="229">
        <v>1266</v>
      </c>
      <c r="E145" s="232"/>
      <c r="F145" s="231">
        <f t="shared" si="6"/>
        <v>0</v>
      </c>
    </row>
    <row r="146" spans="1:6" ht="39.75">
      <c r="A146" s="157" t="s">
        <v>1133</v>
      </c>
      <c r="B146" s="113" t="s">
        <v>1073</v>
      </c>
      <c r="C146" s="163" t="s">
        <v>395</v>
      </c>
      <c r="D146" s="229">
        <v>1574</v>
      </c>
      <c r="E146" s="232"/>
      <c r="F146" s="231">
        <f t="shared" si="6"/>
        <v>0</v>
      </c>
    </row>
    <row r="147" spans="1:6" ht="39.75">
      <c r="A147" s="157" t="s">
        <v>1134</v>
      </c>
      <c r="B147" s="113" t="s">
        <v>1075</v>
      </c>
      <c r="C147" s="163" t="s">
        <v>395</v>
      </c>
      <c r="D147" s="229">
        <v>2128</v>
      </c>
      <c r="E147" s="232"/>
      <c r="F147" s="231">
        <f t="shared" si="6"/>
        <v>0</v>
      </c>
    </row>
    <row r="148" spans="1:6" ht="42.75">
      <c r="A148" s="157" t="s">
        <v>1135</v>
      </c>
      <c r="B148" s="113" t="s">
        <v>1076</v>
      </c>
      <c r="C148" s="163" t="s">
        <v>395</v>
      </c>
      <c r="D148" s="229">
        <v>317</v>
      </c>
      <c r="E148" s="232"/>
      <c r="F148" s="231">
        <f t="shared" si="6"/>
        <v>0</v>
      </c>
    </row>
    <row r="149" spans="1:6" ht="28.5">
      <c r="A149" s="157" t="s">
        <v>1136</v>
      </c>
      <c r="B149" s="113" t="s">
        <v>1085</v>
      </c>
      <c r="C149" s="163" t="s">
        <v>395</v>
      </c>
      <c r="D149" s="229">
        <v>317</v>
      </c>
      <c r="E149" s="232"/>
      <c r="F149" s="231">
        <f t="shared" si="6"/>
        <v>0</v>
      </c>
    </row>
    <row r="150" spans="1:6" ht="28.5">
      <c r="A150" s="157" t="s">
        <v>1137</v>
      </c>
      <c r="B150" s="113" t="s">
        <v>1077</v>
      </c>
      <c r="C150" s="163" t="s">
        <v>395</v>
      </c>
      <c r="D150" s="229">
        <v>408</v>
      </c>
      <c r="E150" s="232"/>
      <c r="F150" s="231">
        <f t="shared" si="6"/>
        <v>0</v>
      </c>
    </row>
    <row r="151" spans="1:6" ht="42.75">
      <c r="A151" s="157" t="s">
        <v>1138</v>
      </c>
      <c r="B151" s="113" t="s">
        <v>1086</v>
      </c>
      <c r="C151" s="163" t="s">
        <v>91</v>
      </c>
      <c r="D151" s="229">
        <v>67</v>
      </c>
      <c r="E151" s="232"/>
      <c r="F151" s="231">
        <f t="shared" si="6"/>
        <v>0</v>
      </c>
    </row>
    <row r="152" spans="1:6" ht="42.75">
      <c r="A152" s="157" t="s">
        <v>330</v>
      </c>
      <c r="B152" s="165" t="s">
        <v>1087</v>
      </c>
      <c r="C152" s="163"/>
      <c r="D152" s="229"/>
      <c r="E152" s="232"/>
      <c r="F152" s="231"/>
    </row>
    <row r="153" spans="1:6" ht="39.75">
      <c r="A153" s="157" t="s">
        <v>1139</v>
      </c>
      <c r="B153" s="113" t="s">
        <v>1075</v>
      </c>
      <c r="C153" s="163" t="s">
        <v>395</v>
      </c>
      <c r="D153" s="229">
        <v>1532</v>
      </c>
      <c r="E153" s="232"/>
      <c r="F153" s="231">
        <f t="shared" si="6"/>
        <v>0</v>
      </c>
    </row>
    <row r="154" spans="1:6" ht="57.75" customHeight="1">
      <c r="A154" s="157" t="s">
        <v>332</v>
      </c>
      <c r="B154" s="165" t="s">
        <v>1088</v>
      </c>
      <c r="C154" s="163"/>
      <c r="D154" s="229"/>
      <c r="E154" s="232"/>
      <c r="F154" s="231"/>
    </row>
    <row r="155" spans="1:6" ht="39.75">
      <c r="A155" s="157" t="s">
        <v>1140</v>
      </c>
      <c r="B155" s="113" t="s">
        <v>1072</v>
      </c>
      <c r="C155" s="163" t="s">
        <v>395</v>
      </c>
      <c r="D155" s="229">
        <v>450</v>
      </c>
      <c r="E155" s="232"/>
      <c r="F155" s="231">
        <f t="shared" si="6"/>
        <v>0</v>
      </c>
    </row>
    <row r="156" spans="1:6" ht="42.75">
      <c r="A156" s="157" t="s">
        <v>1141</v>
      </c>
      <c r="B156" s="113" t="s">
        <v>1076</v>
      </c>
      <c r="C156" s="163" t="s">
        <v>395</v>
      </c>
      <c r="D156" s="229">
        <v>90</v>
      </c>
      <c r="E156" s="232"/>
      <c r="F156" s="231">
        <f t="shared" si="6"/>
        <v>0</v>
      </c>
    </row>
    <row r="157" spans="1:6" ht="28.5">
      <c r="A157" s="157" t="s">
        <v>1142</v>
      </c>
      <c r="B157" s="113" t="s">
        <v>1085</v>
      </c>
      <c r="C157" s="163" t="s">
        <v>395</v>
      </c>
      <c r="D157" s="229">
        <v>90</v>
      </c>
      <c r="E157" s="232"/>
      <c r="F157" s="231">
        <f t="shared" si="6"/>
        <v>0</v>
      </c>
    </row>
    <row r="158" spans="1:6" ht="28.5">
      <c r="A158" s="157" t="s">
        <v>1143</v>
      </c>
      <c r="B158" s="113" t="s">
        <v>1077</v>
      </c>
      <c r="C158" s="163" t="s">
        <v>395</v>
      </c>
      <c r="D158" s="229">
        <v>90</v>
      </c>
      <c r="E158" s="232"/>
      <c r="F158" s="231">
        <f t="shared" si="6"/>
        <v>0</v>
      </c>
    </row>
    <row r="159" spans="1:6" ht="27">
      <c r="A159" s="157" t="s">
        <v>334</v>
      </c>
      <c r="B159" s="165" t="s">
        <v>1089</v>
      </c>
      <c r="C159" s="163"/>
      <c r="D159" s="229"/>
      <c r="E159" s="232"/>
      <c r="F159" s="231"/>
    </row>
    <row r="160" spans="1:6">
      <c r="A160" s="157" t="s">
        <v>1144</v>
      </c>
      <c r="B160" s="113" t="s">
        <v>1070</v>
      </c>
      <c r="C160" s="163" t="s">
        <v>395</v>
      </c>
      <c r="D160" s="229">
        <v>42</v>
      </c>
      <c r="E160" s="232"/>
      <c r="F160" s="231">
        <f t="shared" si="6"/>
        <v>0</v>
      </c>
    </row>
    <row r="161" spans="1:6" ht="39.75">
      <c r="A161" s="157" t="s">
        <v>1145</v>
      </c>
      <c r="B161" s="113" t="s">
        <v>1072</v>
      </c>
      <c r="C161" s="163" t="s">
        <v>395</v>
      </c>
      <c r="D161" s="229">
        <v>168</v>
      </c>
      <c r="E161" s="232"/>
      <c r="F161" s="231">
        <f t="shared" si="6"/>
        <v>0</v>
      </c>
    </row>
    <row r="162" spans="1:6" ht="39.75">
      <c r="A162" s="157" t="s">
        <v>1146</v>
      </c>
      <c r="B162" s="113" t="s">
        <v>1073</v>
      </c>
      <c r="C162" s="163" t="s">
        <v>395</v>
      </c>
      <c r="D162" s="229">
        <v>232</v>
      </c>
      <c r="E162" s="232"/>
      <c r="F162" s="231">
        <f t="shared" si="6"/>
        <v>0</v>
      </c>
    </row>
    <row r="163" spans="1:6" ht="39.75">
      <c r="A163" s="157" t="s">
        <v>1147</v>
      </c>
      <c r="B163" s="113" t="s">
        <v>1075</v>
      </c>
      <c r="C163" s="163" t="s">
        <v>395</v>
      </c>
      <c r="D163" s="229">
        <v>210</v>
      </c>
      <c r="E163" s="232"/>
      <c r="F163" s="231">
        <f t="shared" si="6"/>
        <v>0</v>
      </c>
    </row>
    <row r="164" spans="1:6" ht="42.75">
      <c r="A164" s="157" t="s">
        <v>1148</v>
      </c>
      <c r="B164" s="113" t="s">
        <v>1076</v>
      </c>
      <c r="C164" s="163" t="s">
        <v>395</v>
      </c>
      <c r="D164" s="229">
        <v>42</v>
      </c>
      <c r="E164" s="232"/>
      <c r="F164" s="231">
        <f t="shared" si="6"/>
        <v>0</v>
      </c>
    </row>
    <row r="165" spans="1:6" ht="28.5">
      <c r="A165" s="157" t="s">
        <v>1149</v>
      </c>
      <c r="B165" s="113" t="s">
        <v>1077</v>
      </c>
      <c r="C165" s="163" t="s">
        <v>395</v>
      </c>
      <c r="D165" s="229">
        <v>42</v>
      </c>
      <c r="E165" s="232"/>
      <c r="F165" s="231">
        <f t="shared" si="6"/>
        <v>0</v>
      </c>
    </row>
    <row r="166" spans="1:6" ht="42.75">
      <c r="A166" s="157" t="s">
        <v>1150</v>
      </c>
      <c r="B166" s="113" t="s">
        <v>1086</v>
      </c>
      <c r="C166" s="163" t="s">
        <v>91</v>
      </c>
      <c r="D166" s="229">
        <v>21</v>
      </c>
      <c r="E166" s="232"/>
      <c r="F166" s="231">
        <f t="shared" si="6"/>
        <v>0</v>
      </c>
    </row>
    <row r="167" spans="1:6" ht="42.75">
      <c r="A167" s="157" t="s">
        <v>1151</v>
      </c>
      <c r="B167" s="113" t="s">
        <v>1090</v>
      </c>
      <c r="C167" s="163" t="s">
        <v>91</v>
      </c>
      <c r="D167" s="229">
        <v>27</v>
      </c>
      <c r="E167" s="232"/>
      <c r="F167" s="231">
        <f t="shared" si="6"/>
        <v>0</v>
      </c>
    </row>
    <row r="168" spans="1:6" ht="28.5">
      <c r="A168" s="157" t="s">
        <v>1152</v>
      </c>
      <c r="B168" s="113" t="s">
        <v>1091</v>
      </c>
      <c r="C168" s="163" t="s">
        <v>61</v>
      </c>
      <c r="D168" s="229">
        <v>155</v>
      </c>
      <c r="E168" s="232"/>
      <c r="F168" s="231">
        <f t="shared" si="6"/>
        <v>0</v>
      </c>
    </row>
    <row r="169" spans="1:6" ht="41.25">
      <c r="A169" s="157" t="s">
        <v>1153</v>
      </c>
      <c r="B169" s="113" t="s">
        <v>1092</v>
      </c>
      <c r="C169" s="163" t="s">
        <v>114</v>
      </c>
      <c r="D169" s="229">
        <v>2700</v>
      </c>
      <c r="E169" s="232"/>
      <c r="F169" s="231">
        <f t="shared" si="6"/>
        <v>0</v>
      </c>
    </row>
    <row r="170" spans="1:6" ht="28.5">
      <c r="A170" s="157" t="s">
        <v>336</v>
      </c>
      <c r="B170" s="165" t="s">
        <v>1093</v>
      </c>
      <c r="C170" s="163"/>
      <c r="D170" s="229"/>
      <c r="E170" s="232"/>
      <c r="F170" s="231"/>
    </row>
    <row r="171" spans="1:6" ht="28.5">
      <c r="A171" s="157" t="s">
        <v>1154</v>
      </c>
      <c r="B171" s="113" t="s">
        <v>1094</v>
      </c>
      <c r="C171" s="163" t="s">
        <v>91</v>
      </c>
      <c r="D171" s="229">
        <v>50</v>
      </c>
      <c r="E171" s="232"/>
      <c r="F171" s="231">
        <f t="shared" si="6"/>
        <v>0</v>
      </c>
    </row>
    <row r="172" spans="1:6">
      <c r="A172" s="157" t="s">
        <v>1155</v>
      </c>
      <c r="B172" s="113" t="s">
        <v>1095</v>
      </c>
      <c r="C172" s="163" t="s">
        <v>91</v>
      </c>
      <c r="D172" s="229">
        <v>10</v>
      </c>
      <c r="E172" s="232"/>
      <c r="F172" s="231">
        <f t="shared" si="6"/>
        <v>0</v>
      </c>
    </row>
    <row r="173" spans="1:6" ht="42.75">
      <c r="A173" s="157" t="s">
        <v>1156</v>
      </c>
      <c r="B173" s="113" t="s">
        <v>1096</v>
      </c>
      <c r="C173" s="163" t="s">
        <v>61</v>
      </c>
      <c r="D173" s="229">
        <v>45</v>
      </c>
      <c r="E173" s="232"/>
      <c r="F173" s="231">
        <f t="shared" si="6"/>
        <v>0</v>
      </c>
    </row>
    <row r="174" spans="1:6" ht="28.5">
      <c r="A174" s="157" t="s">
        <v>1157</v>
      </c>
      <c r="B174" s="113" t="s">
        <v>1097</v>
      </c>
      <c r="C174" s="163" t="s">
        <v>61</v>
      </c>
      <c r="D174" s="229">
        <v>10</v>
      </c>
      <c r="E174" s="232"/>
      <c r="F174" s="231">
        <f t="shared" si="6"/>
        <v>0</v>
      </c>
    </row>
    <row r="175" spans="1:6" ht="42.75">
      <c r="A175" s="157" t="s">
        <v>1158</v>
      </c>
      <c r="B175" s="113" t="s">
        <v>1098</v>
      </c>
      <c r="C175" s="163" t="s">
        <v>91</v>
      </c>
      <c r="D175" s="229">
        <v>10</v>
      </c>
      <c r="E175" s="232"/>
      <c r="F175" s="231">
        <f t="shared" si="6"/>
        <v>0</v>
      </c>
    </row>
    <row r="176" spans="1:6" ht="42.75">
      <c r="A176" s="157" t="s">
        <v>1159</v>
      </c>
      <c r="B176" s="113" t="s">
        <v>1099</v>
      </c>
      <c r="C176" s="163" t="s">
        <v>91</v>
      </c>
      <c r="D176" s="229">
        <v>35</v>
      </c>
      <c r="E176" s="232"/>
      <c r="F176" s="231">
        <f t="shared" si="6"/>
        <v>0</v>
      </c>
    </row>
    <row r="177" spans="1:6" ht="42.75">
      <c r="A177" s="157" t="s">
        <v>1160</v>
      </c>
      <c r="B177" s="113" t="s">
        <v>1083</v>
      </c>
      <c r="C177" s="163" t="s">
        <v>91</v>
      </c>
      <c r="D177" s="229">
        <v>15</v>
      </c>
      <c r="E177" s="232"/>
      <c r="F177" s="231">
        <f t="shared" si="6"/>
        <v>0</v>
      </c>
    </row>
    <row r="178" spans="1:6" ht="57">
      <c r="A178" s="157" t="s">
        <v>1161</v>
      </c>
      <c r="B178" s="113" t="s">
        <v>1100</v>
      </c>
      <c r="C178" s="163" t="s">
        <v>91</v>
      </c>
      <c r="D178" s="229">
        <v>1.5</v>
      </c>
      <c r="E178" s="232"/>
      <c r="F178" s="231">
        <f t="shared" si="6"/>
        <v>0</v>
      </c>
    </row>
    <row r="179" spans="1:6" ht="42.75">
      <c r="A179" s="157" t="s">
        <v>1162</v>
      </c>
      <c r="B179" s="113" t="s">
        <v>1101</v>
      </c>
      <c r="C179" s="163" t="s">
        <v>91</v>
      </c>
      <c r="D179" s="229">
        <v>0.6</v>
      </c>
      <c r="E179" s="232"/>
      <c r="F179" s="231">
        <f t="shared" si="6"/>
        <v>0</v>
      </c>
    </row>
    <row r="180" spans="1:6" ht="42.75">
      <c r="A180" s="157" t="s">
        <v>1163</v>
      </c>
      <c r="B180" s="113" t="s">
        <v>1102</v>
      </c>
      <c r="C180" s="163" t="s">
        <v>91</v>
      </c>
      <c r="D180" s="229">
        <v>6</v>
      </c>
      <c r="E180" s="232"/>
      <c r="F180" s="231">
        <f t="shared" si="6"/>
        <v>0</v>
      </c>
    </row>
    <row r="181" spans="1:6" ht="28.5">
      <c r="A181" s="157" t="s">
        <v>1164</v>
      </c>
      <c r="B181" s="113" t="s">
        <v>1103</v>
      </c>
      <c r="C181" s="163" t="s">
        <v>114</v>
      </c>
      <c r="D181" s="229">
        <v>705</v>
      </c>
      <c r="E181" s="232"/>
      <c r="F181" s="231">
        <f t="shared" si="6"/>
        <v>0</v>
      </c>
    </row>
    <row r="182" spans="1:6" ht="42.75">
      <c r="A182" s="157" t="s">
        <v>1165</v>
      </c>
      <c r="B182" s="113" t="s">
        <v>1104</v>
      </c>
      <c r="C182" s="163" t="s">
        <v>61</v>
      </c>
      <c r="D182" s="229">
        <v>40</v>
      </c>
      <c r="E182" s="232"/>
      <c r="F182" s="231">
        <f t="shared" si="6"/>
        <v>0</v>
      </c>
    </row>
    <row r="183" spans="1:6" ht="42.75">
      <c r="A183" s="157" t="s">
        <v>1166</v>
      </c>
      <c r="B183" s="113" t="s">
        <v>1105</v>
      </c>
      <c r="C183" s="163" t="s">
        <v>61</v>
      </c>
      <c r="D183" s="229">
        <v>4</v>
      </c>
      <c r="E183" s="232"/>
      <c r="F183" s="231">
        <f t="shared" si="6"/>
        <v>0</v>
      </c>
    </row>
    <row r="184" spans="1:6" ht="28.5">
      <c r="A184" s="157" t="s">
        <v>1167</v>
      </c>
      <c r="B184" s="113" t="s">
        <v>1106</v>
      </c>
      <c r="C184" s="163" t="s">
        <v>61</v>
      </c>
      <c r="D184" s="229">
        <v>2.2000000000000002</v>
      </c>
      <c r="E184" s="232"/>
      <c r="F184" s="231">
        <f t="shared" si="6"/>
        <v>0</v>
      </c>
    </row>
    <row r="185" spans="1:6" ht="42.75">
      <c r="A185" s="157" t="s">
        <v>1168</v>
      </c>
      <c r="B185" s="113" t="s">
        <v>1107</v>
      </c>
      <c r="C185" s="163" t="s">
        <v>51</v>
      </c>
      <c r="D185" s="229">
        <v>1</v>
      </c>
      <c r="E185" s="232"/>
      <c r="F185" s="231">
        <f t="shared" ref="F185:F213" si="7">ROUND((D185*E185),2)</f>
        <v>0</v>
      </c>
    </row>
    <row r="186" spans="1:6" ht="42.75">
      <c r="A186" s="157" t="s">
        <v>1169</v>
      </c>
      <c r="B186" s="113" t="s">
        <v>1108</v>
      </c>
      <c r="C186" s="163" t="s">
        <v>61</v>
      </c>
      <c r="D186" s="229">
        <v>5</v>
      </c>
      <c r="E186" s="232"/>
      <c r="F186" s="231">
        <f t="shared" si="7"/>
        <v>0</v>
      </c>
    </row>
    <row r="187" spans="1:6">
      <c r="A187" s="157" t="s">
        <v>1170</v>
      </c>
      <c r="B187" s="113" t="s">
        <v>1109</v>
      </c>
      <c r="C187" s="163" t="s">
        <v>61</v>
      </c>
      <c r="D187" s="229">
        <v>3.2</v>
      </c>
      <c r="E187" s="232"/>
      <c r="F187" s="231">
        <f t="shared" si="7"/>
        <v>0</v>
      </c>
    </row>
    <row r="188" spans="1:6" ht="42.75">
      <c r="A188" s="157" t="s">
        <v>1171</v>
      </c>
      <c r="B188" s="113" t="s">
        <v>1110</v>
      </c>
      <c r="C188" s="163" t="s">
        <v>227</v>
      </c>
      <c r="D188" s="229">
        <v>2</v>
      </c>
      <c r="E188" s="232"/>
      <c r="F188" s="231">
        <f t="shared" si="7"/>
        <v>0</v>
      </c>
    </row>
    <row r="189" spans="1:6" ht="71.25">
      <c r="A189" s="157" t="s">
        <v>1172</v>
      </c>
      <c r="B189" s="113" t="s">
        <v>1111</v>
      </c>
      <c r="C189" s="163" t="s">
        <v>91</v>
      </c>
      <c r="D189" s="229">
        <v>0.3</v>
      </c>
      <c r="E189" s="232"/>
      <c r="F189" s="231">
        <f t="shared" si="7"/>
        <v>0</v>
      </c>
    </row>
    <row r="190" spans="1:6" ht="85.5">
      <c r="A190" s="157" t="s">
        <v>1173</v>
      </c>
      <c r="B190" s="113" t="s">
        <v>1112</v>
      </c>
      <c r="C190" s="163" t="s">
        <v>395</v>
      </c>
      <c r="D190" s="229">
        <v>17.600000000000001</v>
      </c>
      <c r="E190" s="232"/>
      <c r="F190" s="231">
        <f t="shared" si="7"/>
        <v>0</v>
      </c>
    </row>
    <row r="191" spans="1:6" ht="42.75">
      <c r="A191" s="157" t="s">
        <v>1174</v>
      </c>
      <c r="B191" s="113" t="s">
        <v>1113</v>
      </c>
      <c r="C191" s="163" t="s">
        <v>51</v>
      </c>
      <c r="D191" s="229">
        <v>1</v>
      </c>
      <c r="E191" s="232"/>
      <c r="F191" s="231">
        <f t="shared" si="7"/>
        <v>0</v>
      </c>
    </row>
    <row r="192" spans="1:6" ht="28.5">
      <c r="A192" s="157" t="s">
        <v>338</v>
      </c>
      <c r="B192" s="165" t="s">
        <v>1114</v>
      </c>
      <c r="C192" s="163"/>
      <c r="D192" s="229"/>
      <c r="E192" s="232"/>
      <c r="F192" s="231"/>
    </row>
    <row r="193" spans="1:6" ht="28.5">
      <c r="A193" s="157" t="s">
        <v>1175</v>
      </c>
      <c r="B193" s="113" t="s">
        <v>1094</v>
      </c>
      <c r="C193" s="163" t="s">
        <v>91</v>
      </c>
      <c r="D193" s="229">
        <v>45</v>
      </c>
      <c r="E193" s="232"/>
      <c r="F193" s="231">
        <f t="shared" si="7"/>
        <v>0</v>
      </c>
    </row>
    <row r="194" spans="1:6">
      <c r="A194" s="157" t="s">
        <v>1176</v>
      </c>
      <c r="B194" s="113" t="s">
        <v>1095</v>
      </c>
      <c r="C194" s="163" t="s">
        <v>91</v>
      </c>
      <c r="D194" s="229">
        <v>10</v>
      </c>
      <c r="E194" s="232"/>
      <c r="F194" s="231">
        <f t="shared" si="7"/>
        <v>0</v>
      </c>
    </row>
    <row r="195" spans="1:6" ht="42.75">
      <c r="A195" s="157" t="s">
        <v>1177</v>
      </c>
      <c r="B195" s="113" t="s">
        <v>1096</v>
      </c>
      <c r="C195" s="163" t="s">
        <v>61</v>
      </c>
      <c r="D195" s="229">
        <v>51</v>
      </c>
      <c r="E195" s="232"/>
      <c r="F195" s="231">
        <f t="shared" si="7"/>
        <v>0</v>
      </c>
    </row>
    <row r="196" spans="1:6" ht="28.5">
      <c r="A196" s="157" t="s">
        <v>1178</v>
      </c>
      <c r="B196" s="113" t="s">
        <v>1097</v>
      </c>
      <c r="C196" s="163" t="s">
        <v>61</v>
      </c>
      <c r="D196" s="229">
        <v>10</v>
      </c>
      <c r="E196" s="232"/>
      <c r="F196" s="231">
        <f t="shared" si="7"/>
        <v>0</v>
      </c>
    </row>
    <row r="197" spans="1:6" ht="42.75">
      <c r="A197" s="157" t="s">
        <v>1179</v>
      </c>
      <c r="B197" s="113" t="s">
        <v>1098</v>
      </c>
      <c r="C197" s="163" t="s">
        <v>91</v>
      </c>
      <c r="D197" s="229">
        <v>10</v>
      </c>
      <c r="E197" s="232"/>
      <c r="F197" s="231">
        <f t="shared" si="7"/>
        <v>0</v>
      </c>
    </row>
    <row r="198" spans="1:6" ht="42.75">
      <c r="A198" s="157" t="s">
        <v>1180</v>
      </c>
      <c r="B198" s="113" t="s">
        <v>1099</v>
      </c>
      <c r="C198" s="163" t="s">
        <v>91</v>
      </c>
      <c r="D198" s="229">
        <v>30</v>
      </c>
      <c r="E198" s="232"/>
      <c r="F198" s="231">
        <f t="shared" si="7"/>
        <v>0</v>
      </c>
    </row>
    <row r="199" spans="1:6" ht="42.75">
      <c r="A199" s="157" t="s">
        <v>1181</v>
      </c>
      <c r="B199" s="113" t="s">
        <v>1083</v>
      </c>
      <c r="C199" s="163" t="s">
        <v>91</v>
      </c>
      <c r="D199" s="229">
        <v>15</v>
      </c>
      <c r="E199" s="232"/>
      <c r="F199" s="231">
        <f t="shared" si="7"/>
        <v>0</v>
      </c>
    </row>
    <row r="200" spans="1:6" ht="57">
      <c r="A200" s="157" t="s">
        <v>1182</v>
      </c>
      <c r="B200" s="113" t="s">
        <v>1100</v>
      </c>
      <c r="C200" s="163" t="s">
        <v>91</v>
      </c>
      <c r="D200" s="229">
        <v>1.5</v>
      </c>
      <c r="E200" s="232"/>
      <c r="F200" s="231">
        <f t="shared" si="7"/>
        <v>0</v>
      </c>
    </row>
    <row r="201" spans="1:6" ht="42.75">
      <c r="A201" s="157" t="s">
        <v>1183</v>
      </c>
      <c r="B201" s="113" t="s">
        <v>1101</v>
      </c>
      <c r="C201" s="163" t="s">
        <v>91</v>
      </c>
      <c r="D201" s="229">
        <v>0.6</v>
      </c>
      <c r="E201" s="232"/>
      <c r="F201" s="231">
        <f t="shared" si="7"/>
        <v>0</v>
      </c>
    </row>
    <row r="202" spans="1:6" ht="42.75">
      <c r="A202" s="157" t="s">
        <v>1184</v>
      </c>
      <c r="B202" s="113" t="s">
        <v>1102</v>
      </c>
      <c r="C202" s="163" t="s">
        <v>91</v>
      </c>
      <c r="D202" s="229">
        <v>5.5</v>
      </c>
      <c r="E202" s="232"/>
      <c r="F202" s="231">
        <f t="shared" si="7"/>
        <v>0</v>
      </c>
    </row>
    <row r="203" spans="1:6" ht="28.5">
      <c r="A203" s="157" t="s">
        <v>1185</v>
      </c>
      <c r="B203" s="113" t="s">
        <v>1103</v>
      </c>
      <c r="C203" s="163" t="s">
        <v>114</v>
      </c>
      <c r="D203" s="229">
        <v>691</v>
      </c>
      <c r="E203" s="232"/>
      <c r="F203" s="231">
        <f t="shared" si="7"/>
        <v>0</v>
      </c>
    </row>
    <row r="204" spans="1:6" ht="42.75">
      <c r="A204" s="157" t="s">
        <v>1186</v>
      </c>
      <c r="B204" s="113" t="s">
        <v>1104</v>
      </c>
      <c r="C204" s="163" t="s">
        <v>61</v>
      </c>
      <c r="D204" s="229">
        <v>38</v>
      </c>
      <c r="E204" s="232"/>
      <c r="F204" s="231">
        <f t="shared" si="7"/>
        <v>0</v>
      </c>
    </row>
    <row r="205" spans="1:6" ht="42.75">
      <c r="A205" s="157" t="s">
        <v>1187</v>
      </c>
      <c r="B205" s="113" t="s">
        <v>1105</v>
      </c>
      <c r="C205" s="163" t="s">
        <v>61</v>
      </c>
      <c r="D205" s="229">
        <v>3</v>
      </c>
      <c r="E205" s="232"/>
      <c r="F205" s="231">
        <f t="shared" si="7"/>
        <v>0</v>
      </c>
    </row>
    <row r="206" spans="1:6" ht="28.5">
      <c r="A206" s="157" t="s">
        <v>1188</v>
      </c>
      <c r="B206" s="113" t="s">
        <v>1106</v>
      </c>
      <c r="C206" s="163" t="s">
        <v>61</v>
      </c>
      <c r="D206" s="229">
        <v>2.2000000000000002</v>
      </c>
      <c r="E206" s="232"/>
      <c r="F206" s="231">
        <f t="shared" si="7"/>
        <v>0</v>
      </c>
    </row>
    <row r="207" spans="1:6" ht="42.75">
      <c r="A207" s="157" t="s">
        <v>1189</v>
      </c>
      <c r="B207" s="113" t="s">
        <v>1107</v>
      </c>
      <c r="C207" s="163" t="s">
        <v>51</v>
      </c>
      <c r="D207" s="229">
        <v>1</v>
      </c>
      <c r="E207" s="232"/>
      <c r="F207" s="231">
        <f t="shared" si="7"/>
        <v>0</v>
      </c>
    </row>
    <row r="208" spans="1:6" ht="42.75">
      <c r="A208" s="157" t="s">
        <v>1190</v>
      </c>
      <c r="B208" s="113" t="s">
        <v>1108</v>
      </c>
      <c r="C208" s="163" t="s">
        <v>61</v>
      </c>
      <c r="D208" s="229">
        <v>4.5</v>
      </c>
      <c r="E208" s="232"/>
      <c r="F208" s="231">
        <f t="shared" si="7"/>
        <v>0</v>
      </c>
    </row>
    <row r="209" spans="1:6">
      <c r="A209" s="157" t="s">
        <v>1191</v>
      </c>
      <c r="B209" s="113" t="s">
        <v>1109</v>
      </c>
      <c r="C209" s="163" t="s">
        <v>61</v>
      </c>
      <c r="D209" s="229">
        <v>3.2</v>
      </c>
      <c r="E209" s="232"/>
      <c r="F209" s="231">
        <f t="shared" si="7"/>
        <v>0</v>
      </c>
    </row>
    <row r="210" spans="1:6" ht="42.75">
      <c r="A210" s="157" t="s">
        <v>1192</v>
      </c>
      <c r="B210" s="113" t="s">
        <v>1110</v>
      </c>
      <c r="C210" s="163" t="s">
        <v>227</v>
      </c>
      <c r="D210" s="229">
        <v>2</v>
      </c>
      <c r="E210" s="232"/>
      <c r="F210" s="231">
        <f t="shared" si="7"/>
        <v>0</v>
      </c>
    </row>
    <row r="211" spans="1:6" ht="71.25">
      <c r="A211" s="157" t="s">
        <v>1193</v>
      </c>
      <c r="B211" s="113" t="s">
        <v>1111</v>
      </c>
      <c r="C211" s="163" t="s">
        <v>91</v>
      </c>
      <c r="D211" s="229">
        <v>0.3</v>
      </c>
      <c r="E211" s="232"/>
      <c r="F211" s="231">
        <f t="shared" si="7"/>
        <v>0</v>
      </c>
    </row>
    <row r="212" spans="1:6" ht="85.5">
      <c r="A212" s="157" t="s">
        <v>1194</v>
      </c>
      <c r="B212" s="113" t="s">
        <v>1112</v>
      </c>
      <c r="C212" s="163" t="s">
        <v>395</v>
      </c>
      <c r="D212" s="229">
        <v>17.600000000000001</v>
      </c>
      <c r="E212" s="232"/>
      <c r="F212" s="231">
        <f t="shared" si="7"/>
        <v>0</v>
      </c>
    </row>
    <row r="213" spans="1:6" ht="42.75">
      <c r="A213" s="157" t="s">
        <v>1195</v>
      </c>
      <c r="B213" s="113" t="s">
        <v>1113</v>
      </c>
      <c r="C213" s="163" t="s">
        <v>51</v>
      </c>
      <c r="D213" s="229">
        <v>1</v>
      </c>
      <c r="E213" s="232"/>
      <c r="F213" s="231">
        <f t="shared" si="7"/>
        <v>0</v>
      </c>
    </row>
    <row r="214" spans="1:6">
      <c r="A214" s="169" t="s">
        <v>1066</v>
      </c>
      <c r="B214" s="12" t="s">
        <v>1196</v>
      </c>
      <c r="C214" s="161"/>
      <c r="D214" s="224"/>
      <c r="E214" s="236"/>
      <c r="F214" s="225">
        <f>SUM(F127:F213)</f>
        <v>0</v>
      </c>
    </row>
  </sheetData>
  <sheetProtection password="99A7" sheet="1" objects="1" scenarios="1"/>
  <mergeCells count="1">
    <mergeCell ref="A2:C2"/>
  </mergeCells>
  <pageMargins left="0.7" right="0.7" top="0.75" bottom="0.75" header="0.3" footer="0.3"/>
  <pageSetup paperSize="9" scale="91" fitToHeight="0" orientation="portrait" r:id="rId1"/>
  <headerFooter>
    <oddFooter>&amp;CH/&amp;P</oddFooter>
  </headerFooter>
  <ignoredErrors>
    <ignoredError sqref="A145:A151 A153:XFD153 A155:XFD157 A158:XFD158 A160:XFD169 A171:A181 A182:A191 A193:A213" twoDigitTextYear="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95E1C2-5FF7-4901-BB51-5A374A7D768D}">
  <sheetPr>
    <pageSetUpPr fitToPage="1"/>
  </sheetPr>
  <dimension ref="A2:K77"/>
  <sheetViews>
    <sheetView topLeftCell="A19" zoomScaleNormal="100" workbookViewId="0">
      <selection activeCell="I19" sqref="I1:K1048576"/>
    </sheetView>
  </sheetViews>
  <sheetFormatPr defaultRowHeight="14.25"/>
  <cols>
    <col min="2" max="2" width="41" style="126" customWidth="1"/>
    <col min="4" max="4" width="9" style="279"/>
    <col min="5" max="5" width="10.5" style="221" customWidth="1"/>
    <col min="6" max="6" width="13.5" style="221" customWidth="1"/>
    <col min="9" max="11" width="9" style="46"/>
  </cols>
  <sheetData>
    <row r="2" spans="1:6">
      <c r="A2" s="1" t="s">
        <v>1450</v>
      </c>
    </row>
    <row r="4" spans="1:6" ht="92.25" customHeight="1">
      <c r="B4" s="382" t="s">
        <v>1197</v>
      </c>
    </row>
    <row r="6" spans="1:6">
      <c r="A6" t="s">
        <v>816</v>
      </c>
      <c r="B6" s="126" t="s">
        <v>815</v>
      </c>
      <c r="C6" s="21">
        <f>F17</f>
        <v>0</v>
      </c>
    </row>
    <row r="7" spans="1:6">
      <c r="A7" t="s">
        <v>817</v>
      </c>
      <c r="B7" s="126" t="s">
        <v>821</v>
      </c>
      <c r="C7" s="21">
        <f>F32</f>
        <v>0</v>
      </c>
    </row>
    <row r="8" spans="1:6" ht="28.5">
      <c r="A8" t="s">
        <v>818</v>
      </c>
      <c r="B8" s="126" t="s">
        <v>822</v>
      </c>
      <c r="C8" s="21">
        <f>F44</f>
        <v>0</v>
      </c>
    </row>
    <row r="9" spans="1:6">
      <c r="A9" t="s">
        <v>819</v>
      </c>
      <c r="B9" s="126" t="s">
        <v>823</v>
      </c>
      <c r="C9" s="21">
        <f>F72</f>
        <v>0</v>
      </c>
    </row>
    <row r="10" spans="1:6">
      <c r="A10" t="s">
        <v>820</v>
      </c>
      <c r="B10" s="126" t="s">
        <v>824</v>
      </c>
      <c r="C10" s="21">
        <f>F77</f>
        <v>0</v>
      </c>
    </row>
    <row r="11" spans="1:6">
      <c r="A11" s="17"/>
      <c r="B11" s="18" t="s">
        <v>8</v>
      </c>
      <c r="C11" s="19">
        <f>SUM(C6:C10)</f>
        <v>0</v>
      </c>
    </row>
    <row r="14" spans="1:6">
      <c r="A14" s="127" t="s">
        <v>828</v>
      </c>
      <c r="B14" s="128" t="s">
        <v>829</v>
      </c>
      <c r="C14" s="11" t="s">
        <v>48</v>
      </c>
      <c r="D14" s="223" t="s">
        <v>49</v>
      </c>
      <c r="E14" s="223" t="s">
        <v>50</v>
      </c>
      <c r="F14" s="223" t="s">
        <v>7</v>
      </c>
    </row>
    <row r="15" spans="1:6">
      <c r="A15" s="129" t="s">
        <v>835</v>
      </c>
      <c r="B15" s="130" t="s">
        <v>830</v>
      </c>
      <c r="C15" s="131"/>
      <c r="D15" s="383"/>
      <c r="E15" s="384"/>
      <c r="F15" s="383"/>
    </row>
    <row r="16" spans="1:6" ht="57">
      <c r="A16" s="79" t="s">
        <v>289</v>
      </c>
      <c r="B16" s="132" t="s">
        <v>831</v>
      </c>
      <c r="C16" s="135" t="s">
        <v>229</v>
      </c>
      <c r="D16" s="270">
        <v>1</v>
      </c>
      <c r="E16" s="385"/>
      <c r="F16" s="270">
        <f>ROUND((D16*E16),2)</f>
        <v>0</v>
      </c>
    </row>
    <row r="17" spans="1:10">
      <c r="A17" s="130" t="s">
        <v>835</v>
      </c>
      <c r="B17" s="130" t="s">
        <v>832</v>
      </c>
      <c r="C17" s="131"/>
      <c r="D17" s="383"/>
      <c r="E17" s="384"/>
      <c r="F17" s="383">
        <f>F16</f>
        <v>0</v>
      </c>
    </row>
    <row r="18" spans="1:10">
      <c r="E18" s="278"/>
    </row>
    <row r="19" spans="1:10">
      <c r="A19" s="129" t="s">
        <v>834</v>
      </c>
      <c r="B19" s="130" t="s">
        <v>833</v>
      </c>
      <c r="C19" s="131"/>
      <c r="D19" s="383"/>
      <c r="E19" s="384"/>
      <c r="F19" s="383"/>
    </row>
    <row r="20" spans="1:10" ht="42.75" customHeight="1">
      <c r="A20" s="79"/>
      <c r="B20" s="427" t="s">
        <v>842</v>
      </c>
      <c r="C20" s="428"/>
      <c r="D20" s="429"/>
      <c r="E20" s="303"/>
      <c r="F20" s="386"/>
    </row>
    <row r="21" spans="1:10" ht="42.75" customHeight="1">
      <c r="A21" s="133" t="s">
        <v>296</v>
      </c>
      <c r="B21" s="132" t="s">
        <v>843</v>
      </c>
      <c r="C21" s="136" t="s">
        <v>61</v>
      </c>
      <c r="D21" s="270">
        <v>203</v>
      </c>
      <c r="E21" s="303"/>
      <c r="F21" s="270">
        <f>ROUND((D21*E21),2)</f>
        <v>0</v>
      </c>
    </row>
    <row r="22" spans="1:10" ht="42.75" customHeight="1">
      <c r="A22" s="133" t="s">
        <v>854</v>
      </c>
      <c r="B22" s="132" t="s">
        <v>844</v>
      </c>
      <c r="C22" s="136" t="s">
        <v>61</v>
      </c>
      <c r="D22" s="270">
        <v>108</v>
      </c>
      <c r="E22" s="303"/>
      <c r="F22" s="270">
        <f t="shared" ref="F22:F31" si="0">ROUND((D22*E22),2)</f>
        <v>0</v>
      </c>
    </row>
    <row r="23" spans="1:10" ht="42.75" customHeight="1">
      <c r="A23" s="133" t="s">
        <v>855</v>
      </c>
      <c r="B23" s="132" t="s">
        <v>845</v>
      </c>
      <c r="C23" s="136" t="s">
        <v>61</v>
      </c>
      <c r="D23" s="270">
        <v>285</v>
      </c>
      <c r="E23" s="303"/>
      <c r="F23" s="270">
        <f t="shared" si="0"/>
        <v>0</v>
      </c>
    </row>
    <row r="24" spans="1:10" ht="42.75" customHeight="1">
      <c r="A24" s="133" t="s">
        <v>856</v>
      </c>
      <c r="B24" s="132" t="s">
        <v>846</v>
      </c>
      <c r="C24" s="136" t="s">
        <v>61</v>
      </c>
      <c r="D24" s="270">
        <v>61</v>
      </c>
      <c r="E24" s="303"/>
      <c r="F24" s="270">
        <f t="shared" si="0"/>
        <v>0</v>
      </c>
    </row>
    <row r="25" spans="1:10" ht="42.75" customHeight="1">
      <c r="A25" s="138" t="s">
        <v>857</v>
      </c>
      <c r="B25" s="141" t="s">
        <v>847</v>
      </c>
      <c r="C25" s="144"/>
      <c r="D25" s="325"/>
      <c r="E25" s="387"/>
      <c r="F25" s="325"/>
      <c r="J25" s="390"/>
    </row>
    <row r="26" spans="1:10" ht="22.5" customHeight="1">
      <c r="A26" s="140" t="s">
        <v>858</v>
      </c>
      <c r="B26" s="143" t="s">
        <v>848</v>
      </c>
      <c r="C26" s="145" t="s">
        <v>91</v>
      </c>
      <c r="D26" s="263">
        <v>65</v>
      </c>
      <c r="E26" s="388"/>
      <c r="F26" s="263">
        <f t="shared" si="0"/>
        <v>0</v>
      </c>
      <c r="J26" s="390"/>
    </row>
    <row r="27" spans="1:10" ht="33" customHeight="1">
      <c r="A27" s="139" t="s">
        <v>859</v>
      </c>
      <c r="B27" s="142" t="s">
        <v>849</v>
      </c>
      <c r="C27" s="146" t="s">
        <v>91</v>
      </c>
      <c r="D27" s="265">
        <v>5</v>
      </c>
      <c r="E27" s="389"/>
      <c r="F27" s="265">
        <f t="shared" si="0"/>
        <v>0</v>
      </c>
      <c r="J27" s="390"/>
    </row>
    <row r="28" spans="1:10" ht="42.75" customHeight="1">
      <c r="A28" s="133" t="s">
        <v>860</v>
      </c>
      <c r="B28" s="132" t="s">
        <v>850</v>
      </c>
      <c r="C28" s="137" t="s">
        <v>61</v>
      </c>
      <c r="D28" s="270">
        <v>259</v>
      </c>
      <c r="E28" s="303"/>
      <c r="F28" s="270">
        <f t="shared" si="0"/>
        <v>0</v>
      </c>
      <c r="J28" s="390"/>
    </row>
    <row r="29" spans="1:10" ht="42.75">
      <c r="A29" s="133" t="s">
        <v>861</v>
      </c>
      <c r="B29" s="132" t="s">
        <v>851</v>
      </c>
      <c r="C29" s="137" t="s">
        <v>61</v>
      </c>
      <c r="D29" s="270">
        <v>321</v>
      </c>
      <c r="E29" s="303"/>
      <c r="F29" s="270">
        <f t="shared" si="0"/>
        <v>0</v>
      </c>
      <c r="J29" s="391"/>
    </row>
    <row r="30" spans="1:10" ht="98.25">
      <c r="A30" s="133" t="s">
        <v>862</v>
      </c>
      <c r="B30" s="132" t="s">
        <v>852</v>
      </c>
      <c r="C30" s="137" t="s">
        <v>91</v>
      </c>
      <c r="D30" s="270">
        <v>319</v>
      </c>
      <c r="E30" s="303"/>
      <c r="F30" s="270">
        <f t="shared" si="0"/>
        <v>0</v>
      </c>
      <c r="J30" s="390"/>
    </row>
    <row r="31" spans="1:10" ht="28.5">
      <c r="A31" s="133" t="s">
        <v>863</v>
      </c>
      <c r="B31" s="132" t="s">
        <v>853</v>
      </c>
      <c r="C31" s="136" t="s">
        <v>91</v>
      </c>
      <c r="D31" s="270">
        <v>2</v>
      </c>
      <c r="E31" s="303"/>
      <c r="F31" s="270">
        <f t="shared" si="0"/>
        <v>0</v>
      </c>
      <c r="J31" s="392"/>
    </row>
    <row r="32" spans="1:10">
      <c r="A32" s="130" t="s">
        <v>834</v>
      </c>
      <c r="B32" s="130" t="s">
        <v>864</v>
      </c>
      <c r="C32" s="131"/>
      <c r="D32" s="383"/>
      <c r="E32" s="384"/>
      <c r="F32" s="383">
        <f>ROUND((SUM(F21:F31)),2)</f>
        <v>0</v>
      </c>
      <c r="J32" s="391"/>
    </row>
    <row r="33" spans="1:10">
      <c r="E33" s="278"/>
      <c r="J33" s="391"/>
    </row>
    <row r="34" spans="1:10" ht="28.5">
      <c r="A34" s="129" t="s">
        <v>865</v>
      </c>
      <c r="B34" s="147" t="s">
        <v>866</v>
      </c>
      <c r="C34" s="131"/>
      <c r="D34" s="383"/>
      <c r="E34" s="384"/>
      <c r="F34" s="383"/>
      <c r="J34" s="393"/>
    </row>
    <row r="35" spans="1:10" ht="122.25" customHeight="1">
      <c r="A35" s="79"/>
      <c r="B35" s="427" t="s">
        <v>868</v>
      </c>
      <c r="C35" s="428"/>
      <c r="D35" s="429"/>
      <c r="E35" s="303"/>
      <c r="F35" s="386"/>
      <c r="J35" s="393"/>
    </row>
    <row r="36" spans="1:10" ht="99.75">
      <c r="A36" s="133" t="s">
        <v>326</v>
      </c>
      <c r="B36" s="149" t="s">
        <v>869</v>
      </c>
      <c r="C36" s="137" t="s">
        <v>91</v>
      </c>
      <c r="D36" s="270">
        <v>1098</v>
      </c>
      <c r="E36" s="303"/>
      <c r="F36" s="270">
        <f>ROUND((D36*E36),2)</f>
        <v>0</v>
      </c>
    </row>
    <row r="37" spans="1:10" ht="71.25">
      <c r="A37" s="133" t="s">
        <v>328</v>
      </c>
      <c r="B37" s="150" t="s">
        <v>870</v>
      </c>
      <c r="C37" s="137" t="s">
        <v>61</v>
      </c>
      <c r="D37" s="270">
        <v>2598</v>
      </c>
      <c r="E37" s="303"/>
      <c r="F37" s="270">
        <f t="shared" ref="F37:F40" si="1">ROUND((D37*E37),2)</f>
        <v>0</v>
      </c>
    </row>
    <row r="38" spans="1:10" ht="42.75">
      <c r="A38" s="133" t="s">
        <v>330</v>
      </c>
      <c r="B38" s="150" t="s">
        <v>871</v>
      </c>
      <c r="C38" s="137" t="s">
        <v>61</v>
      </c>
      <c r="D38" s="270">
        <v>2650</v>
      </c>
      <c r="E38" s="303"/>
      <c r="F38" s="270">
        <f t="shared" si="1"/>
        <v>0</v>
      </c>
    </row>
    <row r="39" spans="1:10" ht="51" customHeight="1">
      <c r="A39" s="133" t="s">
        <v>332</v>
      </c>
      <c r="B39" s="150" t="s">
        <v>872</v>
      </c>
      <c r="C39" s="137" t="s">
        <v>61</v>
      </c>
      <c r="D39" s="270">
        <v>61</v>
      </c>
      <c r="E39" s="303"/>
      <c r="F39" s="270">
        <f t="shared" si="1"/>
        <v>0</v>
      </c>
    </row>
    <row r="40" spans="1:10" ht="85.5">
      <c r="A40" s="138" t="s">
        <v>334</v>
      </c>
      <c r="B40" s="150" t="s">
        <v>873</v>
      </c>
      <c r="C40" s="137" t="s">
        <v>61</v>
      </c>
      <c r="D40" s="270">
        <v>2385</v>
      </c>
      <c r="E40" s="303"/>
      <c r="F40" s="270">
        <f t="shared" si="1"/>
        <v>0</v>
      </c>
    </row>
    <row r="41" spans="1:10" ht="91.5" customHeight="1">
      <c r="A41" s="148" t="s">
        <v>336</v>
      </c>
      <c r="B41" s="150" t="s">
        <v>874</v>
      </c>
      <c r="C41" s="137" t="s">
        <v>61</v>
      </c>
      <c r="D41" s="270">
        <v>110</v>
      </c>
      <c r="E41" s="303"/>
      <c r="F41" s="270">
        <f t="shared" ref="F41:F43" si="2">ROUND((D41*E41),2)</f>
        <v>0</v>
      </c>
    </row>
    <row r="42" spans="1:10" ht="92.25" customHeight="1">
      <c r="A42" s="133" t="s">
        <v>338</v>
      </c>
      <c r="B42" s="150" t="s">
        <v>875</v>
      </c>
      <c r="C42" s="137" t="s">
        <v>61</v>
      </c>
      <c r="D42" s="270">
        <v>375</v>
      </c>
      <c r="E42" s="303"/>
      <c r="F42" s="270">
        <f t="shared" si="2"/>
        <v>0</v>
      </c>
    </row>
    <row r="43" spans="1:10" ht="90.75" customHeight="1">
      <c r="A43" s="133" t="s">
        <v>340</v>
      </c>
      <c r="B43" s="150" t="s">
        <v>876</v>
      </c>
      <c r="C43" s="137" t="s">
        <v>61</v>
      </c>
      <c r="D43" s="270">
        <v>375</v>
      </c>
      <c r="E43" s="303"/>
      <c r="F43" s="270">
        <f t="shared" si="2"/>
        <v>0</v>
      </c>
    </row>
    <row r="44" spans="1:10" ht="42.75">
      <c r="A44" s="130" t="s">
        <v>865</v>
      </c>
      <c r="B44" s="147" t="s">
        <v>867</v>
      </c>
      <c r="C44" s="131"/>
      <c r="D44" s="383"/>
      <c r="E44" s="384"/>
      <c r="F44" s="383">
        <f>ROUND((SUM(F36:F43)),2)</f>
        <v>0</v>
      </c>
    </row>
    <row r="45" spans="1:10">
      <c r="E45" s="278"/>
    </row>
    <row r="46" spans="1:10">
      <c r="A46" s="129" t="s">
        <v>877</v>
      </c>
      <c r="B46" s="147" t="s">
        <v>878</v>
      </c>
      <c r="C46" s="131"/>
      <c r="D46" s="383"/>
      <c r="E46" s="384"/>
      <c r="F46" s="383"/>
    </row>
    <row r="47" spans="1:10" ht="28.5">
      <c r="A47" s="133" t="s">
        <v>360</v>
      </c>
      <c r="B47" s="150" t="s">
        <v>884</v>
      </c>
      <c r="C47" s="137"/>
      <c r="D47" s="270"/>
      <c r="E47" s="303"/>
      <c r="F47" s="270"/>
    </row>
    <row r="48" spans="1:10" ht="28.5">
      <c r="A48" s="133" t="s">
        <v>907</v>
      </c>
      <c r="B48" s="152" t="s">
        <v>885</v>
      </c>
      <c r="C48" s="137" t="s">
        <v>61</v>
      </c>
      <c r="D48" s="270">
        <v>2160</v>
      </c>
      <c r="E48" s="303"/>
      <c r="F48" s="270">
        <f t="shared" ref="F48:F71" si="3">ROUND((D48*E48),2)</f>
        <v>0</v>
      </c>
    </row>
    <row r="49" spans="1:6">
      <c r="A49" s="133" t="s">
        <v>908</v>
      </c>
      <c r="B49" s="152" t="s">
        <v>886</v>
      </c>
      <c r="C49" s="137" t="s">
        <v>395</v>
      </c>
      <c r="D49" s="270">
        <v>1954</v>
      </c>
      <c r="E49" s="303"/>
      <c r="F49" s="270">
        <f t="shared" si="3"/>
        <v>0</v>
      </c>
    </row>
    <row r="50" spans="1:6">
      <c r="A50" s="133" t="s">
        <v>910</v>
      </c>
      <c r="B50" s="152" t="s">
        <v>887</v>
      </c>
      <c r="C50" s="137" t="s">
        <v>395</v>
      </c>
      <c r="D50" s="270">
        <v>35</v>
      </c>
      <c r="E50" s="303"/>
      <c r="F50" s="270">
        <f t="shared" si="3"/>
        <v>0</v>
      </c>
    </row>
    <row r="51" spans="1:6">
      <c r="A51" s="133" t="s">
        <v>909</v>
      </c>
      <c r="B51" s="152" t="s">
        <v>888</v>
      </c>
      <c r="C51" s="137" t="s">
        <v>227</v>
      </c>
      <c r="D51" s="270">
        <v>2</v>
      </c>
      <c r="E51" s="303"/>
      <c r="F51" s="270">
        <f t="shared" si="3"/>
        <v>0</v>
      </c>
    </row>
    <row r="52" spans="1:6">
      <c r="A52" s="133" t="s">
        <v>911</v>
      </c>
      <c r="B52" s="152" t="s">
        <v>889</v>
      </c>
      <c r="C52" s="137" t="s">
        <v>227</v>
      </c>
      <c r="D52" s="270">
        <v>10</v>
      </c>
      <c r="E52" s="303"/>
      <c r="F52" s="270">
        <f t="shared" si="3"/>
        <v>0</v>
      </c>
    </row>
    <row r="53" spans="1:6" ht="114">
      <c r="A53" s="79" t="s">
        <v>361</v>
      </c>
      <c r="B53" s="150" t="s">
        <v>890</v>
      </c>
      <c r="C53" s="137"/>
      <c r="D53" s="270"/>
      <c r="E53" s="303"/>
      <c r="F53" s="270"/>
    </row>
    <row r="54" spans="1:6" ht="28.5">
      <c r="A54" s="133" t="s">
        <v>518</v>
      </c>
      <c r="B54" s="152" t="s">
        <v>891</v>
      </c>
      <c r="C54" s="137" t="s">
        <v>395</v>
      </c>
      <c r="D54" s="270">
        <v>12074</v>
      </c>
      <c r="E54" s="303"/>
      <c r="F54" s="270">
        <f t="shared" si="3"/>
        <v>0</v>
      </c>
    </row>
    <row r="55" spans="1:6" ht="28.5">
      <c r="A55" s="133" t="s">
        <v>526</v>
      </c>
      <c r="B55" s="152" t="s">
        <v>892</v>
      </c>
      <c r="C55" s="137" t="s">
        <v>395</v>
      </c>
      <c r="D55" s="270">
        <v>4670</v>
      </c>
      <c r="E55" s="303"/>
      <c r="F55" s="270">
        <f t="shared" si="3"/>
        <v>0</v>
      </c>
    </row>
    <row r="56" spans="1:6" ht="28.5">
      <c r="A56" s="133" t="s">
        <v>527</v>
      </c>
      <c r="B56" s="152" t="s">
        <v>893</v>
      </c>
      <c r="C56" s="137" t="s">
        <v>395</v>
      </c>
      <c r="D56" s="270">
        <v>419</v>
      </c>
      <c r="E56" s="303"/>
      <c r="F56" s="270">
        <f t="shared" si="3"/>
        <v>0</v>
      </c>
    </row>
    <row r="57" spans="1:6" ht="28.5">
      <c r="A57" s="133" t="s">
        <v>528</v>
      </c>
      <c r="B57" s="152" t="s">
        <v>894</v>
      </c>
      <c r="C57" s="137" t="s">
        <v>395</v>
      </c>
      <c r="D57" s="270">
        <v>40</v>
      </c>
      <c r="E57" s="303"/>
      <c r="F57" s="270">
        <f t="shared" si="3"/>
        <v>0</v>
      </c>
    </row>
    <row r="58" spans="1:6" ht="28.5">
      <c r="A58" s="133" t="s">
        <v>912</v>
      </c>
      <c r="B58" s="152" t="s">
        <v>895</v>
      </c>
      <c r="C58" s="137" t="s">
        <v>395</v>
      </c>
      <c r="D58" s="270">
        <v>3192</v>
      </c>
      <c r="E58" s="303"/>
      <c r="F58" s="270">
        <f t="shared" si="3"/>
        <v>0</v>
      </c>
    </row>
    <row r="59" spans="1:6" ht="42.75">
      <c r="A59" s="133" t="s">
        <v>913</v>
      </c>
      <c r="B59" s="152" t="s">
        <v>896</v>
      </c>
      <c r="C59" s="137" t="s">
        <v>395</v>
      </c>
      <c r="D59" s="270">
        <v>130</v>
      </c>
      <c r="E59" s="303"/>
      <c r="F59" s="270">
        <f t="shared" si="3"/>
        <v>0</v>
      </c>
    </row>
    <row r="60" spans="1:6" ht="28.5">
      <c r="A60" s="133" t="s">
        <v>914</v>
      </c>
      <c r="B60" s="152" t="s">
        <v>897</v>
      </c>
      <c r="C60" s="137" t="s">
        <v>395</v>
      </c>
      <c r="D60" s="270">
        <v>243</v>
      </c>
      <c r="E60" s="303"/>
      <c r="F60" s="270">
        <f t="shared" si="3"/>
        <v>0</v>
      </c>
    </row>
    <row r="61" spans="1:6" ht="28.5">
      <c r="A61" s="133" t="s">
        <v>915</v>
      </c>
      <c r="B61" s="152" t="s">
        <v>898</v>
      </c>
      <c r="C61" s="137" t="s">
        <v>395</v>
      </c>
      <c r="D61" s="270">
        <v>607</v>
      </c>
      <c r="E61" s="303"/>
      <c r="F61" s="270">
        <f t="shared" si="3"/>
        <v>0</v>
      </c>
    </row>
    <row r="62" spans="1:6" ht="42.75">
      <c r="A62" s="133" t="s">
        <v>916</v>
      </c>
      <c r="B62" s="152" t="s">
        <v>899</v>
      </c>
      <c r="C62" s="137" t="s">
        <v>395</v>
      </c>
      <c r="D62" s="270">
        <v>40</v>
      </c>
      <c r="E62" s="303"/>
      <c r="F62" s="270">
        <f t="shared" si="3"/>
        <v>0</v>
      </c>
    </row>
    <row r="63" spans="1:6" ht="85.5">
      <c r="A63" s="133" t="s">
        <v>917</v>
      </c>
      <c r="B63" s="152" t="s">
        <v>925</v>
      </c>
      <c r="C63" s="137" t="s">
        <v>227</v>
      </c>
      <c r="D63" s="270">
        <v>994</v>
      </c>
      <c r="E63" s="303"/>
      <c r="F63" s="270">
        <f t="shared" si="3"/>
        <v>0</v>
      </c>
    </row>
    <row r="64" spans="1:6" ht="114">
      <c r="A64" s="133" t="s">
        <v>918</v>
      </c>
      <c r="B64" s="152" t="s">
        <v>926</v>
      </c>
      <c r="C64" s="137" t="s">
        <v>227</v>
      </c>
      <c r="D64" s="270">
        <v>725</v>
      </c>
      <c r="E64" s="303"/>
      <c r="F64" s="270">
        <f t="shared" si="3"/>
        <v>0</v>
      </c>
    </row>
    <row r="65" spans="1:6" ht="28.5">
      <c r="A65" s="133" t="s">
        <v>919</v>
      </c>
      <c r="B65" s="152" t="s">
        <v>900</v>
      </c>
      <c r="C65" s="137" t="s">
        <v>227</v>
      </c>
      <c r="D65" s="270">
        <v>20</v>
      </c>
      <c r="E65" s="303"/>
      <c r="F65" s="270">
        <f t="shared" si="3"/>
        <v>0</v>
      </c>
    </row>
    <row r="66" spans="1:6" ht="28.5">
      <c r="A66" s="133" t="s">
        <v>920</v>
      </c>
      <c r="B66" s="152" t="s">
        <v>901</v>
      </c>
      <c r="C66" s="137" t="s">
        <v>227</v>
      </c>
      <c r="D66" s="270">
        <v>8</v>
      </c>
      <c r="E66" s="303"/>
      <c r="F66" s="270">
        <f t="shared" si="3"/>
        <v>0</v>
      </c>
    </row>
    <row r="67" spans="1:6" ht="28.5">
      <c r="A67" s="133" t="s">
        <v>921</v>
      </c>
      <c r="B67" s="152" t="s">
        <v>902</v>
      </c>
      <c r="C67" s="137" t="s">
        <v>227</v>
      </c>
      <c r="D67" s="270">
        <v>10</v>
      </c>
      <c r="E67" s="303"/>
      <c r="F67" s="270">
        <f t="shared" si="3"/>
        <v>0</v>
      </c>
    </row>
    <row r="68" spans="1:6" ht="28.5">
      <c r="A68" s="133" t="s">
        <v>922</v>
      </c>
      <c r="B68" s="152" t="s">
        <v>903</v>
      </c>
      <c r="C68" s="137" t="s">
        <v>227</v>
      </c>
      <c r="D68" s="270">
        <v>2</v>
      </c>
      <c r="E68" s="303"/>
      <c r="F68" s="270">
        <f t="shared" si="3"/>
        <v>0</v>
      </c>
    </row>
    <row r="69" spans="1:6" ht="28.5">
      <c r="A69" s="133" t="s">
        <v>923</v>
      </c>
      <c r="B69" s="152" t="s">
        <v>904</v>
      </c>
      <c r="C69" s="137" t="s">
        <v>61</v>
      </c>
      <c r="D69" s="270">
        <v>637</v>
      </c>
      <c r="E69" s="303"/>
      <c r="F69" s="270">
        <f t="shared" si="3"/>
        <v>0</v>
      </c>
    </row>
    <row r="70" spans="1:6">
      <c r="A70" s="133" t="s">
        <v>924</v>
      </c>
      <c r="B70" s="152" t="s">
        <v>905</v>
      </c>
      <c r="C70" s="137" t="s">
        <v>227</v>
      </c>
      <c r="D70" s="270">
        <v>1</v>
      </c>
      <c r="E70" s="303"/>
      <c r="F70" s="270">
        <f t="shared" si="3"/>
        <v>0</v>
      </c>
    </row>
    <row r="71" spans="1:6" ht="42.75">
      <c r="A71" s="79" t="s">
        <v>362</v>
      </c>
      <c r="B71" s="150" t="s">
        <v>906</v>
      </c>
      <c r="C71" s="137" t="s">
        <v>227</v>
      </c>
      <c r="D71" s="270">
        <v>1</v>
      </c>
      <c r="E71" s="303"/>
      <c r="F71" s="270">
        <f t="shared" si="3"/>
        <v>0</v>
      </c>
    </row>
    <row r="72" spans="1:6" ht="28.5">
      <c r="A72" s="130" t="s">
        <v>877</v>
      </c>
      <c r="B72" s="147" t="s">
        <v>879</v>
      </c>
      <c r="C72" s="131"/>
      <c r="D72" s="383"/>
      <c r="E72" s="384"/>
      <c r="F72" s="383">
        <f>ROUND((SUM(F48:F71)),2)</f>
        <v>0</v>
      </c>
    </row>
    <row r="73" spans="1:6">
      <c r="E73" s="278"/>
    </row>
    <row r="74" spans="1:6">
      <c r="A74" s="129" t="s">
        <v>880</v>
      </c>
      <c r="B74" s="147" t="s">
        <v>881</v>
      </c>
      <c r="C74" s="131"/>
      <c r="D74" s="383"/>
      <c r="E74" s="384"/>
      <c r="F74" s="383"/>
    </row>
    <row r="75" spans="1:6" ht="25.5">
      <c r="A75" s="133" t="s">
        <v>425</v>
      </c>
      <c r="B75" s="151" t="s">
        <v>882</v>
      </c>
      <c r="C75" s="137"/>
      <c r="D75" s="270"/>
      <c r="E75" s="303"/>
      <c r="F75" s="270"/>
    </row>
    <row r="76" spans="1:6" ht="25.5">
      <c r="A76" s="133" t="s">
        <v>540</v>
      </c>
      <c r="B76" s="151" t="s">
        <v>882</v>
      </c>
      <c r="C76" s="137" t="s">
        <v>76</v>
      </c>
      <c r="D76" s="270">
        <v>20</v>
      </c>
      <c r="E76" s="303"/>
      <c r="F76" s="270">
        <f t="shared" ref="F76" si="4">ROUND((D76*E76),2)</f>
        <v>0</v>
      </c>
    </row>
    <row r="77" spans="1:6">
      <c r="A77" s="130" t="s">
        <v>880</v>
      </c>
      <c r="B77" s="147" t="s">
        <v>883</v>
      </c>
      <c r="C77" s="131"/>
      <c r="D77" s="383"/>
      <c r="E77" s="384"/>
      <c r="F77" s="383">
        <f>ROUND((SUM(F76)),2)</f>
        <v>0</v>
      </c>
    </row>
  </sheetData>
  <sheetProtection password="99A7" sheet="1" objects="1" scenarios="1"/>
  <mergeCells count="2">
    <mergeCell ref="B20:D20"/>
    <mergeCell ref="B35:D35"/>
  </mergeCells>
  <pageMargins left="0.7" right="0.7" top="0.75" bottom="0.75" header="0.3" footer="0.3"/>
  <pageSetup paperSize="9" scale="88" fitToHeight="0" orientation="portrait" r:id="rId1"/>
  <headerFooter>
    <oddFooter>&amp;CI/&amp;P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8AAA73-6201-4598-A350-DA0A9D587871}">
  <sheetPr>
    <pageSetUpPr fitToPage="1"/>
  </sheetPr>
  <dimension ref="A2:K48"/>
  <sheetViews>
    <sheetView topLeftCell="A40" zoomScaleNormal="100" workbookViewId="0">
      <selection activeCell="I60" sqref="I60"/>
    </sheetView>
  </sheetViews>
  <sheetFormatPr defaultRowHeight="14.25"/>
  <cols>
    <col min="1" max="1" width="9.5" style="206" customWidth="1"/>
    <col min="2" max="2" width="33.875" style="206" customWidth="1"/>
    <col min="3" max="3" width="40.75" style="206" customWidth="1"/>
    <col min="4" max="16384" width="9" style="206"/>
  </cols>
  <sheetData>
    <row r="2" spans="1:11">
      <c r="A2" s="9" t="s">
        <v>30</v>
      </c>
    </row>
    <row r="3" spans="1:11">
      <c r="A3" s="9"/>
    </row>
    <row r="4" spans="1:11">
      <c r="A4" s="405" t="s">
        <v>27</v>
      </c>
      <c r="B4" s="406"/>
      <c r="C4" s="406"/>
      <c r="D4" s="406"/>
      <c r="E4" s="406"/>
    </row>
    <row r="5" spans="1:11">
      <c r="A5" s="407" t="s">
        <v>28</v>
      </c>
      <c r="B5" s="408"/>
      <c r="C5" s="408"/>
      <c r="D5" s="408"/>
      <c r="E5" s="408"/>
      <c r="F5" s="207"/>
      <c r="G5" s="207"/>
      <c r="H5" s="207"/>
      <c r="I5" s="207"/>
      <c r="J5" s="207"/>
      <c r="K5" s="207"/>
    </row>
    <row r="6" spans="1:11">
      <c r="A6" s="400" t="s">
        <v>264</v>
      </c>
      <c r="B6" s="401"/>
      <c r="C6" s="401"/>
      <c r="D6" s="401"/>
      <c r="E6" s="401"/>
      <c r="F6" s="402"/>
      <c r="G6" s="207"/>
      <c r="H6" s="207"/>
      <c r="I6" s="207"/>
      <c r="J6" s="207"/>
      <c r="K6" s="207"/>
    </row>
    <row r="7" spans="1:11" ht="15.75" customHeight="1">
      <c r="A7" s="400" t="s">
        <v>265</v>
      </c>
      <c r="B7" s="401"/>
      <c r="C7" s="401"/>
      <c r="D7" s="401"/>
      <c r="E7" s="401"/>
      <c r="F7" s="402"/>
      <c r="G7" s="207"/>
      <c r="H7" s="207"/>
      <c r="I7" s="207"/>
      <c r="J7" s="207"/>
      <c r="K7" s="207"/>
    </row>
    <row r="8" spans="1:11" ht="15.75" customHeight="1">
      <c r="A8" s="400" t="s">
        <v>266</v>
      </c>
      <c r="B8" s="401"/>
      <c r="C8" s="401"/>
      <c r="D8" s="401"/>
      <c r="E8" s="401"/>
      <c r="F8" s="402"/>
      <c r="G8" s="207"/>
      <c r="H8" s="207"/>
      <c r="I8" s="207"/>
      <c r="J8" s="207"/>
      <c r="K8" s="207"/>
    </row>
    <row r="9" spans="1:11" ht="27.75" customHeight="1">
      <c r="A9" s="400" t="s">
        <v>267</v>
      </c>
      <c r="B9" s="401"/>
      <c r="C9" s="401"/>
      <c r="D9" s="401"/>
      <c r="E9" s="401"/>
      <c r="F9" s="402"/>
      <c r="G9" s="207"/>
      <c r="H9" s="207"/>
      <c r="I9" s="207"/>
      <c r="J9" s="207"/>
      <c r="K9" s="207"/>
    </row>
    <row r="10" spans="1:11" ht="15.75" customHeight="1">
      <c r="A10" s="400" t="s">
        <v>268</v>
      </c>
      <c r="B10" s="401"/>
      <c r="C10" s="401"/>
      <c r="D10" s="401"/>
      <c r="E10" s="401"/>
      <c r="F10" s="402"/>
      <c r="G10" s="207"/>
      <c r="H10" s="207"/>
      <c r="I10" s="207"/>
      <c r="J10" s="207"/>
      <c r="K10" s="207"/>
    </row>
    <row r="11" spans="1:11" ht="15.75" customHeight="1">
      <c r="A11" s="400" t="s">
        <v>269</v>
      </c>
      <c r="B11" s="401"/>
      <c r="C11" s="401"/>
      <c r="D11" s="401"/>
      <c r="E11" s="401"/>
      <c r="F11" s="402"/>
      <c r="G11" s="207"/>
      <c r="H11" s="207"/>
      <c r="I11" s="207"/>
      <c r="J11" s="207"/>
      <c r="K11" s="207"/>
    </row>
    <row r="12" spans="1:11" ht="39.75" customHeight="1">
      <c r="A12" s="400" t="s">
        <v>270</v>
      </c>
      <c r="B12" s="401"/>
      <c r="C12" s="401"/>
      <c r="D12" s="401"/>
      <c r="E12" s="401"/>
      <c r="F12" s="402"/>
      <c r="G12" s="207"/>
      <c r="H12" s="207"/>
      <c r="I12" s="207"/>
      <c r="J12" s="207"/>
      <c r="K12" s="207"/>
    </row>
    <row r="13" spans="1:11" ht="18.75" customHeight="1">
      <c r="A13" s="400" t="s">
        <v>271</v>
      </c>
      <c r="B13" s="401"/>
      <c r="C13" s="401"/>
      <c r="D13" s="401"/>
      <c r="E13" s="401"/>
      <c r="F13" s="402"/>
      <c r="G13" s="207"/>
      <c r="H13" s="207"/>
      <c r="I13" s="207"/>
      <c r="J13" s="207"/>
      <c r="K13" s="207"/>
    </row>
    <row r="14" spans="1:11" ht="15.75" customHeight="1">
      <c r="A14" s="400" t="s">
        <v>272</v>
      </c>
      <c r="B14" s="401"/>
      <c r="C14" s="401"/>
      <c r="D14" s="401"/>
      <c r="E14" s="401"/>
      <c r="F14" s="402"/>
      <c r="G14" s="207"/>
      <c r="H14" s="207"/>
      <c r="I14" s="207"/>
      <c r="J14" s="207"/>
      <c r="K14" s="207"/>
    </row>
    <row r="15" spans="1:11" ht="39" customHeight="1">
      <c r="A15" s="400" t="s">
        <v>273</v>
      </c>
      <c r="B15" s="401"/>
      <c r="C15" s="401"/>
      <c r="D15" s="401"/>
      <c r="E15" s="401"/>
      <c r="F15" s="402"/>
      <c r="G15" s="207"/>
      <c r="H15" s="207"/>
      <c r="I15" s="207"/>
      <c r="J15" s="207"/>
      <c r="K15" s="207"/>
    </row>
    <row r="16" spans="1:11" ht="15.75" customHeight="1">
      <c r="A16" s="400" t="s">
        <v>274</v>
      </c>
      <c r="B16" s="401"/>
      <c r="C16" s="401"/>
      <c r="D16" s="401"/>
      <c r="E16" s="401"/>
      <c r="F16" s="402"/>
      <c r="G16" s="207"/>
      <c r="H16" s="207"/>
      <c r="I16" s="207"/>
      <c r="J16" s="207"/>
      <c r="K16" s="207"/>
    </row>
    <row r="17" spans="1:11" ht="41.25" customHeight="1">
      <c r="A17" s="400" t="s">
        <v>275</v>
      </c>
      <c r="B17" s="401"/>
      <c r="C17" s="401"/>
      <c r="D17" s="401"/>
      <c r="E17" s="401"/>
      <c r="F17" s="402"/>
      <c r="G17" s="207"/>
      <c r="H17" s="207"/>
      <c r="I17" s="207"/>
      <c r="J17" s="207"/>
      <c r="K17" s="207"/>
    </row>
    <row r="18" spans="1:11">
      <c r="A18" s="207"/>
      <c r="B18" s="207"/>
      <c r="C18" s="207"/>
      <c r="D18" s="207"/>
      <c r="E18" s="207"/>
      <c r="F18" s="207"/>
      <c r="G18" s="207"/>
      <c r="H18" s="207"/>
      <c r="I18" s="207"/>
      <c r="J18" s="207"/>
      <c r="K18" s="207"/>
    </row>
    <row r="19" spans="1:11">
      <c r="A19" s="403" t="s">
        <v>29</v>
      </c>
      <c r="B19" s="404"/>
      <c r="C19" s="404"/>
      <c r="D19" s="404"/>
      <c r="E19" s="404"/>
      <c r="F19" s="207"/>
      <c r="G19" s="207"/>
      <c r="H19" s="207"/>
      <c r="I19" s="207"/>
      <c r="J19" s="207"/>
      <c r="K19" s="207"/>
    </row>
    <row r="20" spans="1:11" ht="15.75" customHeight="1">
      <c r="A20" s="400" t="s">
        <v>276</v>
      </c>
      <c r="B20" s="401"/>
      <c r="C20" s="401"/>
      <c r="D20" s="401"/>
      <c r="E20" s="401"/>
      <c r="F20" s="402"/>
      <c r="G20" s="207"/>
      <c r="H20" s="207"/>
      <c r="I20" s="207"/>
      <c r="J20" s="207"/>
      <c r="K20" s="207"/>
    </row>
    <row r="21" spans="1:11" ht="29.25" customHeight="1">
      <c r="A21" s="400" t="s">
        <v>277</v>
      </c>
      <c r="B21" s="401"/>
      <c r="C21" s="401"/>
      <c r="D21" s="401"/>
      <c r="E21" s="401"/>
      <c r="F21" s="402"/>
      <c r="G21" s="207"/>
      <c r="H21" s="207"/>
      <c r="I21" s="207"/>
      <c r="J21" s="207"/>
      <c r="K21" s="207"/>
    </row>
    <row r="22" spans="1:11" ht="29.25" customHeight="1">
      <c r="A22" s="400" t="s">
        <v>278</v>
      </c>
      <c r="B22" s="401"/>
      <c r="C22" s="401"/>
      <c r="D22" s="401"/>
      <c r="E22" s="401"/>
      <c r="F22" s="402"/>
      <c r="G22" s="207"/>
      <c r="H22" s="207"/>
      <c r="I22" s="207"/>
      <c r="J22" s="207"/>
      <c r="K22" s="207"/>
    </row>
    <row r="23" spans="1:11" ht="15.75" customHeight="1">
      <c r="A23" s="400" t="s">
        <v>279</v>
      </c>
      <c r="B23" s="401"/>
      <c r="C23" s="401"/>
      <c r="D23" s="401"/>
      <c r="E23" s="401"/>
      <c r="F23" s="402"/>
      <c r="G23" s="207"/>
      <c r="H23" s="207"/>
      <c r="I23" s="207"/>
      <c r="J23" s="207"/>
      <c r="K23" s="207"/>
    </row>
    <row r="24" spans="1:11" ht="15.75" customHeight="1">
      <c r="A24" s="400" t="s">
        <v>280</v>
      </c>
      <c r="B24" s="401"/>
      <c r="C24" s="401"/>
      <c r="D24" s="401"/>
      <c r="E24" s="401"/>
      <c r="F24" s="402"/>
      <c r="G24" s="207"/>
      <c r="H24" s="207"/>
      <c r="I24" s="207"/>
      <c r="J24" s="207"/>
      <c r="K24" s="207"/>
    </row>
    <row r="25" spans="1:11" ht="33.75" customHeight="1">
      <c r="A25" s="400" t="s">
        <v>281</v>
      </c>
      <c r="B25" s="401"/>
      <c r="C25" s="401"/>
      <c r="D25" s="401"/>
      <c r="E25" s="401"/>
      <c r="F25" s="402"/>
      <c r="G25" s="207"/>
      <c r="H25" s="207"/>
      <c r="I25" s="207"/>
      <c r="J25" s="207"/>
      <c r="K25" s="207"/>
    </row>
    <row r="26" spans="1:11" ht="15.75" customHeight="1">
      <c r="A26" s="400" t="s">
        <v>282</v>
      </c>
      <c r="B26" s="401"/>
      <c r="C26" s="401"/>
      <c r="D26" s="401"/>
      <c r="E26" s="401"/>
      <c r="F26" s="402"/>
      <c r="G26" s="207"/>
      <c r="H26" s="207"/>
      <c r="I26" s="207"/>
      <c r="J26" s="207"/>
      <c r="K26" s="207"/>
    </row>
    <row r="27" spans="1:11" ht="15.75" customHeight="1">
      <c r="A27" s="400" t="s">
        <v>283</v>
      </c>
      <c r="B27" s="401"/>
      <c r="C27" s="401"/>
      <c r="D27" s="401"/>
      <c r="E27" s="401"/>
      <c r="F27" s="402"/>
      <c r="G27" s="207"/>
      <c r="H27" s="207"/>
      <c r="I27" s="207"/>
      <c r="J27" s="207"/>
      <c r="K27" s="207"/>
    </row>
    <row r="28" spans="1:11" ht="33" customHeight="1">
      <c r="A28" s="400" t="s">
        <v>284</v>
      </c>
      <c r="B28" s="401"/>
      <c r="C28" s="401"/>
      <c r="D28" s="401"/>
      <c r="E28" s="401"/>
      <c r="F28" s="402"/>
      <c r="G28" s="207"/>
      <c r="H28" s="207"/>
      <c r="I28" s="207"/>
      <c r="J28" s="207"/>
      <c r="K28" s="207"/>
    </row>
    <row r="29" spans="1:11" ht="32.25" customHeight="1">
      <c r="A29" s="400" t="s">
        <v>285</v>
      </c>
      <c r="B29" s="400"/>
      <c r="C29" s="400"/>
      <c r="D29" s="400"/>
      <c r="E29" s="400"/>
      <c r="F29" s="400"/>
      <c r="G29" s="207"/>
      <c r="H29" s="207"/>
      <c r="I29" s="207"/>
      <c r="J29" s="207"/>
      <c r="K29" s="207"/>
    </row>
    <row r="30" spans="1:11" ht="42" customHeight="1">
      <c r="A30" s="400" t="s">
        <v>286</v>
      </c>
      <c r="B30" s="401"/>
      <c r="C30" s="401"/>
      <c r="D30" s="401"/>
      <c r="E30" s="401"/>
      <c r="F30" s="402"/>
      <c r="G30" s="207"/>
      <c r="H30" s="207"/>
      <c r="I30" s="207"/>
      <c r="J30" s="207"/>
      <c r="K30" s="207"/>
    </row>
    <row r="31" spans="1:11" ht="15.75" customHeight="1">
      <c r="A31" s="400" t="s">
        <v>287</v>
      </c>
      <c r="B31" s="401"/>
      <c r="C31" s="401"/>
      <c r="D31" s="401"/>
      <c r="E31" s="401"/>
      <c r="F31" s="402"/>
      <c r="G31" s="207"/>
      <c r="H31" s="207"/>
      <c r="I31" s="207"/>
      <c r="J31" s="207"/>
      <c r="K31" s="207"/>
    </row>
    <row r="32" spans="1:11" ht="28.5" customHeight="1">
      <c r="A32" s="400" t="s">
        <v>288</v>
      </c>
      <c r="B32" s="400"/>
      <c r="C32" s="400"/>
      <c r="D32" s="400"/>
      <c r="E32" s="400"/>
      <c r="F32" s="400"/>
      <c r="G32" s="208"/>
      <c r="H32" s="208"/>
      <c r="I32" s="208"/>
      <c r="J32" s="208"/>
      <c r="K32" s="207"/>
    </row>
    <row r="33" spans="1:11" ht="28.5" customHeight="1">
      <c r="A33" s="209"/>
      <c r="B33" s="208"/>
      <c r="C33" s="208"/>
      <c r="D33" s="208"/>
      <c r="E33" s="208"/>
      <c r="F33" s="209"/>
      <c r="G33" s="208"/>
      <c r="H33" s="208"/>
      <c r="I33" s="208"/>
      <c r="J33" s="208"/>
      <c r="K33" s="207"/>
    </row>
    <row r="34" spans="1:11" ht="28.5" customHeight="1">
      <c r="A34" s="400" t="s">
        <v>836</v>
      </c>
      <c r="B34" s="400"/>
      <c r="C34" s="400"/>
      <c r="D34" s="400"/>
      <c r="E34" s="400"/>
      <c r="F34" s="400"/>
      <c r="G34" s="208"/>
      <c r="H34" s="208"/>
      <c r="I34" s="208"/>
      <c r="J34" s="208"/>
      <c r="K34" s="207"/>
    </row>
    <row r="35" spans="1:11" ht="28.5" customHeight="1">
      <c r="A35" s="400" t="s">
        <v>837</v>
      </c>
      <c r="B35" s="400"/>
      <c r="C35" s="400"/>
      <c r="D35" s="400"/>
      <c r="E35" s="400"/>
      <c r="F35" s="400"/>
      <c r="G35" s="208"/>
      <c r="H35" s="208"/>
      <c r="I35" s="208"/>
      <c r="J35" s="208"/>
      <c r="K35" s="207"/>
    </row>
    <row r="36" spans="1:11" ht="28.5" customHeight="1">
      <c r="A36" s="400" t="s">
        <v>838</v>
      </c>
      <c r="B36" s="400"/>
      <c r="C36" s="400"/>
      <c r="D36" s="400"/>
      <c r="E36" s="400"/>
      <c r="F36" s="400"/>
      <c r="G36" s="208"/>
      <c r="H36" s="208"/>
      <c r="I36" s="208"/>
      <c r="J36" s="208"/>
      <c r="K36" s="207"/>
    </row>
    <row r="37" spans="1:11" ht="39" customHeight="1">
      <c r="A37" s="400" t="s">
        <v>839</v>
      </c>
      <c r="B37" s="400"/>
      <c r="C37" s="400"/>
      <c r="D37" s="400"/>
      <c r="E37" s="400"/>
      <c r="F37" s="400"/>
      <c r="G37" s="208"/>
      <c r="H37" s="208"/>
      <c r="I37" s="208"/>
      <c r="J37" s="208"/>
      <c r="K37" s="207"/>
    </row>
    <row r="38" spans="1:11" ht="28.5" customHeight="1">
      <c r="A38" s="400" t="s">
        <v>840</v>
      </c>
      <c r="B38" s="400"/>
      <c r="C38" s="400"/>
      <c r="D38" s="400"/>
      <c r="E38" s="400"/>
      <c r="F38" s="400"/>
      <c r="G38" s="208"/>
      <c r="H38" s="208"/>
      <c r="I38" s="208"/>
      <c r="J38" s="208"/>
      <c r="K38" s="207"/>
    </row>
    <row r="39" spans="1:11" ht="69.75" customHeight="1">
      <c r="A39" s="400" t="s">
        <v>841</v>
      </c>
      <c r="B39" s="400"/>
      <c r="C39" s="400"/>
      <c r="D39" s="400"/>
      <c r="E39" s="400"/>
      <c r="F39" s="400"/>
      <c r="G39" s="208"/>
      <c r="H39" s="208"/>
      <c r="I39" s="208"/>
      <c r="J39" s="208"/>
      <c r="K39" s="207"/>
    </row>
    <row r="40" spans="1:11">
      <c r="A40" s="207"/>
      <c r="B40" s="207"/>
      <c r="C40" s="207"/>
      <c r="D40" s="207"/>
      <c r="E40" s="207"/>
      <c r="F40" s="207"/>
      <c r="G40" s="207"/>
      <c r="H40" s="207"/>
      <c r="I40" s="207"/>
      <c r="J40" s="207"/>
      <c r="K40" s="207"/>
    </row>
    <row r="41" spans="1:11">
      <c r="A41" s="403" t="s">
        <v>31</v>
      </c>
      <c r="B41" s="404"/>
      <c r="C41" s="404"/>
      <c r="D41" s="207"/>
      <c r="E41" s="207"/>
      <c r="F41" s="207"/>
      <c r="G41" s="207"/>
      <c r="H41" s="207"/>
      <c r="I41" s="207"/>
      <c r="J41" s="207"/>
      <c r="K41" s="207"/>
    </row>
    <row r="42" spans="1:11" ht="15.75" customHeight="1">
      <c r="A42" s="400" t="s">
        <v>32</v>
      </c>
      <c r="B42" s="401"/>
      <c r="C42" s="401"/>
      <c r="D42" s="401"/>
      <c r="E42" s="401"/>
      <c r="F42" s="402"/>
      <c r="G42" s="210"/>
      <c r="H42" s="210"/>
      <c r="I42" s="207"/>
      <c r="J42" s="207"/>
      <c r="K42" s="207"/>
    </row>
    <row r="43" spans="1:11">
      <c r="A43" s="402" t="s">
        <v>33</v>
      </c>
      <c r="B43" s="402"/>
      <c r="C43" s="402"/>
      <c r="D43" s="402"/>
      <c r="E43" s="402"/>
      <c r="F43" s="402"/>
      <c r="G43" s="207"/>
      <c r="H43" s="207"/>
      <c r="I43" s="207"/>
      <c r="J43" s="207"/>
      <c r="K43" s="207"/>
    </row>
    <row r="44" spans="1:11">
      <c r="A44" s="402" t="s">
        <v>34</v>
      </c>
      <c r="B44" s="402"/>
      <c r="C44" s="402"/>
      <c r="D44" s="402"/>
      <c r="E44" s="402"/>
      <c r="F44" s="402"/>
      <c r="G44" s="207"/>
      <c r="H44" s="207"/>
      <c r="I44" s="207"/>
      <c r="J44" s="207"/>
      <c r="K44" s="207"/>
    </row>
    <row r="45" spans="1:11">
      <c r="A45" s="402" t="s">
        <v>35</v>
      </c>
      <c r="B45" s="402"/>
      <c r="C45" s="402"/>
      <c r="D45" s="402"/>
      <c r="E45" s="402"/>
      <c r="F45" s="402"/>
      <c r="G45" s="207"/>
      <c r="H45" s="207"/>
      <c r="I45" s="207"/>
      <c r="J45" s="207"/>
      <c r="K45" s="207"/>
    </row>
    <row r="46" spans="1:11">
      <c r="A46" s="402" t="s">
        <v>37</v>
      </c>
      <c r="B46" s="402"/>
      <c r="C46" s="402"/>
      <c r="D46" s="402"/>
      <c r="E46" s="402"/>
      <c r="F46" s="402"/>
      <c r="G46" s="207"/>
      <c r="H46" s="207"/>
      <c r="I46" s="207"/>
      <c r="J46" s="207"/>
      <c r="K46" s="207"/>
    </row>
    <row r="47" spans="1:11" ht="59.25" customHeight="1">
      <c r="A47" s="409" t="s">
        <v>38</v>
      </c>
      <c r="B47" s="409"/>
      <c r="C47" s="409"/>
      <c r="D47" s="409"/>
      <c r="E47" s="409"/>
      <c r="F47" s="409"/>
      <c r="G47" s="211"/>
      <c r="H47" s="211"/>
      <c r="I47" s="207"/>
      <c r="J47" s="207"/>
      <c r="K47" s="207"/>
    </row>
    <row r="48" spans="1:11">
      <c r="A48" s="402" t="s">
        <v>36</v>
      </c>
      <c r="B48" s="402"/>
      <c r="C48" s="402"/>
      <c r="D48" s="402"/>
      <c r="E48" s="402"/>
      <c r="F48" s="402"/>
      <c r="G48" s="402"/>
      <c r="H48" s="402"/>
      <c r="I48" s="207"/>
      <c r="J48" s="207"/>
      <c r="K48" s="207"/>
    </row>
  </sheetData>
  <sheetProtection password="99A7" sheet="1" objects="1" scenarios="1"/>
  <mergeCells count="42">
    <mergeCell ref="A44:F44"/>
    <mergeCell ref="A45:F45"/>
    <mergeCell ref="A46:F46"/>
    <mergeCell ref="A48:H48"/>
    <mergeCell ref="A41:C41"/>
    <mergeCell ref="A47:F47"/>
    <mergeCell ref="A43:F43"/>
    <mergeCell ref="A28:F28"/>
    <mergeCell ref="A29:F29"/>
    <mergeCell ref="A30:F30"/>
    <mergeCell ref="A31:F31"/>
    <mergeCell ref="A42:F42"/>
    <mergeCell ref="A34:F34"/>
    <mergeCell ref="A36:F36"/>
    <mergeCell ref="A37:F37"/>
    <mergeCell ref="A39:F39"/>
    <mergeCell ref="A38:F38"/>
    <mergeCell ref="A32:F32"/>
    <mergeCell ref="A35:F35"/>
    <mergeCell ref="A9:F9"/>
    <mergeCell ref="A10:F10"/>
    <mergeCell ref="A11:F11"/>
    <mergeCell ref="A12:F12"/>
    <mergeCell ref="A13:F13"/>
    <mergeCell ref="A4:E4"/>
    <mergeCell ref="A5:E5"/>
    <mergeCell ref="A6:F6"/>
    <mergeCell ref="A7:F7"/>
    <mergeCell ref="A8:F8"/>
    <mergeCell ref="A14:F14"/>
    <mergeCell ref="A27:F27"/>
    <mergeCell ref="A15:F15"/>
    <mergeCell ref="A16:F16"/>
    <mergeCell ref="A17:F17"/>
    <mergeCell ref="A19:E19"/>
    <mergeCell ref="A20:F20"/>
    <mergeCell ref="A21:F21"/>
    <mergeCell ref="A22:F22"/>
    <mergeCell ref="A23:F23"/>
    <mergeCell ref="A24:F24"/>
    <mergeCell ref="A25:F25"/>
    <mergeCell ref="A26:F26"/>
  </mergeCells>
  <pageMargins left="0.7" right="0.7" top="0.75" bottom="0.75" header="0.3" footer="0.3"/>
  <pageSetup paperSize="9" scale="62" fitToHeight="0" orientation="portrait" r:id="rId1"/>
  <rowBreaks count="1" manualBreakCount="1">
    <brk id="48" max="16383" man="1"/>
  </rowBreaks>
  <drawing r:id="rId2"/>
  <legacyDrawing r:id="rId3"/>
  <oleObjects>
    <mc:AlternateContent xmlns:mc="http://schemas.openxmlformats.org/markup-compatibility/2006">
      <mc:Choice Requires="x14">
        <oleObject progId="Word.Document.12" shapeId="10241" r:id="rId4">
          <objectPr defaultSize="0" autoPict="0" r:id="rId5">
            <anchor moveWithCells="1">
              <from>
                <xdr:col>0</xdr:col>
                <xdr:colOff>66675</xdr:colOff>
                <xdr:row>49</xdr:row>
                <xdr:rowOff>38100</xdr:rowOff>
              </from>
              <to>
                <xdr:col>5</xdr:col>
                <xdr:colOff>600075</xdr:colOff>
                <xdr:row>91</xdr:row>
                <xdr:rowOff>76200</xdr:rowOff>
              </to>
            </anchor>
          </objectPr>
        </oleObject>
      </mc:Choice>
      <mc:Fallback>
        <oleObject progId="Word.Document.12" shapeId="10241" r:id="rId4"/>
      </mc:Fallback>
    </mc:AlternateContent>
  </oleObjec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357198-ADE7-4D08-BF7D-F4AA072CD94B}">
  <sheetPr>
    <pageSetUpPr fitToPage="1"/>
  </sheetPr>
  <dimension ref="A2:I169"/>
  <sheetViews>
    <sheetView showWhiteSpace="0" topLeftCell="A128" zoomScaleNormal="100" workbookViewId="0">
      <selection activeCell="F131" sqref="F131"/>
    </sheetView>
  </sheetViews>
  <sheetFormatPr defaultRowHeight="14.25"/>
  <cols>
    <col min="1" max="1" width="11.25" style="10" customWidth="1"/>
    <col min="2" max="2" width="36" style="239" customWidth="1"/>
    <col min="3" max="3" width="18.375" style="11" customWidth="1"/>
    <col min="4" max="4" width="13.875" style="223" customWidth="1"/>
    <col min="5" max="5" width="12.375" style="223" customWidth="1"/>
    <col min="6" max="6" width="14" style="223" customWidth="1"/>
  </cols>
  <sheetData>
    <row r="2" spans="1:6">
      <c r="A2" s="415" t="s">
        <v>1443</v>
      </c>
      <c r="B2" s="416"/>
      <c r="C2" s="416"/>
    </row>
    <row r="4" spans="1:6">
      <c r="A4" s="1" t="s">
        <v>0</v>
      </c>
    </row>
    <row r="5" spans="1:6">
      <c r="C5" s="11" t="s">
        <v>825</v>
      </c>
    </row>
    <row r="6" spans="1:6">
      <c r="A6" s="2" t="s">
        <v>11</v>
      </c>
      <c r="B6" s="3" t="s">
        <v>12</v>
      </c>
      <c r="C6" s="212">
        <f>F29</f>
        <v>0</v>
      </c>
      <c r="D6" s="212"/>
      <c r="E6" s="212"/>
      <c r="F6" s="212"/>
    </row>
    <row r="7" spans="1:6">
      <c r="A7" s="4" t="s">
        <v>13</v>
      </c>
      <c r="B7" s="13" t="s">
        <v>14</v>
      </c>
      <c r="C7" s="212">
        <f>F48</f>
        <v>0</v>
      </c>
      <c r="D7" s="212"/>
      <c r="E7" s="212"/>
      <c r="F7" s="212"/>
    </row>
    <row r="8" spans="1:6">
      <c r="A8" s="4" t="s">
        <v>15</v>
      </c>
      <c r="B8" s="3" t="s">
        <v>16</v>
      </c>
      <c r="C8" s="212">
        <f>F68</f>
        <v>0</v>
      </c>
      <c r="D8" s="212"/>
      <c r="E8" s="212"/>
      <c r="F8" s="212"/>
    </row>
    <row r="9" spans="1:6">
      <c r="A9" s="4" t="s">
        <v>17</v>
      </c>
      <c r="B9" s="3" t="s">
        <v>18</v>
      </c>
      <c r="C9" s="212">
        <f>F110</f>
        <v>0</v>
      </c>
      <c r="D9" s="212"/>
      <c r="E9" s="212"/>
      <c r="F9" s="212"/>
    </row>
    <row r="10" spans="1:6">
      <c r="A10" s="5" t="s">
        <v>19</v>
      </c>
      <c r="B10" s="13" t="s">
        <v>20</v>
      </c>
      <c r="C10" s="213">
        <f>F114</f>
        <v>0</v>
      </c>
      <c r="D10" s="213"/>
      <c r="E10" s="213"/>
      <c r="F10" s="213"/>
    </row>
    <row r="11" spans="1:6">
      <c r="A11" s="5" t="s">
        <v>21</v>
      </c>
      <c r="B11" s="13" t="s">
        <v>23</v>
      </c>
      <c r="C11" s="213">
        <f>F132</f>
        <v>0</v>
      </c>
      <c r="D11" s="213"/>
      <c r="E11" s="213"/>
      <c r="F11" s="213"/>
    </row>
    <row r="12" spans="1:6">
      <c r="A12" s="5" t="s">
        <v>25</v>
      </c>
      <c r="B12" s="13" t="s">
        <v>24</v>
      </c>
      <c r="C12" s="213">
        <f>F154</f>
        <v>0</v>
      </c>
      <c r="D12" s="213"/>
      <c r="E12" s="213"/>
      <c r="F12" s="213"/>
    </row>
    <row r="13" spans="1:6" ht="28.5">
      <c r="A13" s="5" t="s">
        <v>26</v>
      </c>
      <c r="B13" s="13" t="s">
        <v>1199</v>
      </c>
      <c r="C13" s="213">
        <f>F165</f>
        <v>0</v>
      </c>
      <c r="D13" s="213"/>
      <c r="E13" s="213"/>
      <c r="F13" s="213"/>
    </row>
    <row r="14" spans="1:6">
      <c r="A14" s="6" t="s">
        <v>1200</v>
      </c>
      <c r="B14" s="7" t="s">
        <v>22</v>
      </c>
      <c r="C14" s="214">
        <f>F169</f>
        <v>0</v>
      </c>
      <c r="D14" s="214"/>
      <c r="E14" s="214"/>
      <c r="F14" s="214"/>
    </row>
    <row r="15" spans="1:6">
      <c r="A15" s="17"/>
      <c r="B15" s="18" t="s">
        <v>8</v>
      </c>
      <c r="C15" s="215">
        <f>SUM(C6:C14)</f>
        <v>0</v>
      </c>
      <c r="D15" s="213"/>
      <c r="E15" s="213"/>
      <c r="F15" s="213"/>
    </row>
    <row r="16" spans="1:6">
      <c r="A16" s="8"/>
      <c r="B16" s="13"/>
      <c r="C16" s="14"/>
      <c r="D16" s="213"/>
      <c r="E16" s="213"/>
      <c r="F16" s="213"/>
    </row>
    <row r="18" spans="1:6">
      <c r="C18" s="11" t="s">
        <v>48</v>
      </c>
      <c r="D18" s="223" t="s">
        <v>49</v>
      </c>
      <c r="E18" s="223" t="s">
        <v>50</v>
      </c>
      <c r="F18" s="223" t="s">
        <v>7</v>
      </c>
    </row>
    <row r="19" spans="1:6">
      <c r="A19" s="22" t="s">
        <v>11</v>
      </c>
      <c r="B19" s="240" t="s">
        <v>12</v>
      </c>
      <c r="C19" s="23"/>
      <c r="D19" s="247"/>
      <c r="E19" s="247"/>
      <c r="F19" s="247"/>
    </row>
    <row r="20" spans="1:6">
      <c r="A20" s="24" t="s">
        <v>39</v>
      </c>
      <c r="B20" s="216" t="s">
        <v>40</v>
      </c>
      <c r="C20" s="26"/>
      <c r="D20" s="248"/>
      <c r="E20" s="249"/>
      <c r="F20" s="248"/>
    </row>
    <row r="21" spans="1:6">
      <c r="A21" s="24" t="s">
        <v>41</v>
      </c>
      <c r="B21" s="125" t="s">
        <v>42</v>
      </c>
      <c r="C21" s="28" t="s">
        <v>51</v>
      </c>
      <c r="D21" s="250">
        <v>134</v>
      </c>
      <c r="E21" s="249"/>
      <c r="F21" s="248">
        <f>ROUND((D21*E21),2)</f>
        <v>0</v>
      </c>
    </row>
    <row r="22" spans="1:6" ht="28.5">
      <c r="A22" s="24" t="s">
        <v>45</v>
      </c>
      <c r="B22" s="125" t="s">
        <v>43</v>
      </c>
      <c r="C22" s="26" t="s">
        <v>51</v>
      </c>
      <c r="D22" s="248">
        <v>26</v>
      </c>
      <c r="E22" s="249"/>
      <c r="F22" s="248">
        <f t="shared" ref="F22:F23" si="0">ROUND((D22*E22),2)</f>
        <v>0</v>
      </c>
    </row>
    <row r="23" spans="1:6" ht="42.75">
      <c r="A23" s="24" t="s">
        <v>46</v>
      </c>
      <c r="B23" s="125" t="s">
        <v>44</v>
      </c>
      <c r="C23" s="29" t="s">
        <v>51</v>
      </c>
      <c r="D23" s="251">
        <v>1</v>
      </c>
      <c r="E23" s="249"/>
      <c r="F23" s="248">
        <f t="shared" si="0"/>
        <v>0</v>
      </c>
    </row>
    <row r="24" spans="1:6">
      <c r="A24" s="30"/>
      <c r="B24" s="31" t="s">
        <v>47</v>
      </c>
      <c r="C24" s="32"/>
      <c r="D24" s="228"/>
      <c r="E24" s="233"/>
      <c r="F24" s="228">
        <f>ROUND((SUM(F21:F23)),2)</f>
        <v>0</v>
      </c>
    </row>
    <row r="25" spans="1:6">
      <c r="A25" s="24" t="s">
        <v>52</v>
      </c>
      <c r="B25" s="216" t="s">
        <v>53</v>
      </c>
      <c r="C25" s="26"/>
      <c r="D25" s="248"/>
      <c r="E25" s="249"/>
      <c r="F25" s="248"/>
    </row>
    <row r="26" spans="1:6" ht="182.25" customHeight="1">
      <c r="A26" s="24" t="s">
        <v>54</v>
      </c>
      <c r="B26" s="125" t="s">
        <v>826</v>
      </c>
      <c r="C26" s="29" t="s">
        <v>51</v>
      </c>
      <c r="D26" s="251">
        <v>1</v>
      </c>
      <c r="E26" s="249"/>
      <c r="F26" s="248">
        <f>ROUND((D26*E26),2)</f>
        <v>0</v>
      </c>
    </row>
    <row r="27" spans="1:6" ht="57">
      <c r="A27" s="24" t="s">
        <v>55</v>
      </c>
      <c r="B27" s="125" t="s">
        <v>827</v>
      </c>
      <c r="C27" s="29" t="s">
        <v>51</v>
      </c>
      <c r="D27" s="251">
        <v>1</v>
      </c>
      <c r="E27" s="249"/>
      <c r="F27" s="248">
        <f>ROUND((D27*E27),2)</f>
        <v>0</v>
      </c>
    </row>
    <row r="28" spans="1:6">
      <c r="A28" s="30"/>
      <c r="B28" s="31" t="s">
        <v>56</v>
      </c>
      <c r="C28" s="32"/>
      <c r="D28" s="228"/>
      <c r="E28" s="233"/>
      <c r="F28" s="228">
        <f>F26+F27</f>
        <v>0</v>
      </c>
    </row>
    <row r="29" spans="1:6">
      <c r="A29" s="22" t="s">
        <v>11</v>
      </c>
      <c r="B29" s="240" t="s">
        <v>57</v>
      </c>
      <c r="C29" s="23"/>
      <c r="D29" s="247"/>
      <c r="E29" s="252"/>
      <c r="F29" s="247">
        <f>F24+F28</f>
        <v>0</v>
      </c>
    </row>
    <row r="30" spans="1:6">
      <c r="E30" s="253"/>
    </row>
    <row r="31" spans="1:6">
      <c r="A31" s="22" t="s">
        <v>13</v>
      </c>
      <c r="B31" s="240" t="s">
        <v>14</v>
      </c>
      <c r="C31" s="23"/>
      <c r="D31" s="247"/>
      <c r="E31" s="252"/>
      <c r="F31" s="247"/>
    </row>
    <row r="32" spans="1:6" ht="28.5" customHeight="1">
      <c r="A32" s="412" t="s">
        <v>58</v>
      </c>
      <c r="B32" s="413"/>
      <c r="C32" s="413"/>
      <c r="D32" s="414"/>
      <c r="E32" s="249"/>
      <c r="F32" s="248"/>
    </row>
    <row r="33" spans="1:6" ht="57">
      <c r="A33" s="24" t="s">
        <v>59</v>
      </c>
      <c r="B33" s="125" t="s">
        <v>60</v>
      </c>
      <c r="C33" s="26" t="s">
        <v>61</v>
      </c>
      <c r="D33" s="248">
        <v>1924.5</v>
      </c>
      <c r="E33" s="249"/>
      <c r="F33" s="248">
        <f>ROUND((D33*E33),2)</f>
        <v>0</v>
      </c>
    </row>
    <row r="34" spans="1:6" ht="28.5">
      <c r="A34" s="24" t="s">
        <v>62</v>
      </c>
      <c r="B34" s="125" t="s">
        <v>63</v>
      </c>
      <c r="C34" s="29" t="s">
        <v>61</v>
      </c>
      <c r="D34" s="251">
        <v>530.98</v>
      </c>
      <c r="E34" s="249"/>
      <c r="F34" s="248">
        <f t="shared" ref="F34:F35" si="1">ROUND((D34*E34),2)</f>
        <v>0</v>
      </c>
    </row>
    <row r="35" spans="1:6" ht="28.5">
      <c r="A35" s="24" t="s">
        <v>64</v>
      </c>
      <c r="B35" s="125" t="s">
        <v>65</v>
      </c>
      <c r="C35" s="35" t="s">
        <v>61</v>
      </c>
      <c r="D35" s="254">
        <v>1494.14</v>
      </c>
      <c r="E35" s="255"/>
      <c r="F35" s="254">
        <f t="shared" si="1"/>
        <v>0</v>
      </c>
    </row>
    <row r="36" spans="1:6" ht="28.5">
      <c r="A36" s="24" t="s">
        <v>66</v>
      </c>
      <c r="B36" s="125" t="s">
        <v>67</v>
      </c>
      <c r="C36" s="29" t="s">
        <v>61</v>
      </c>
      <c r="D36" s="251">
        <v>1165.47</v>
      </c>
      <c r="E36" s="249"/>
      <c r="F36" s="248">
        <f t="shared" ref="F36:F47" si="2">ROUND((D36*E36),2)</f>
        <v>0</v>
      </c>
    </row>
    <row r="37" spans="1:6" ht="28.5">
      <c r="A37" s="24" t="s">
        <v>68</v>
      </c>
      <c r="B37" s="125" t="s">
        <v>69</v>
      </c>
      <c r="C37" s="26" t="s">
        <v>61</v>
      </c>
      <c r="D37" s="248">
        <v>447.35</v>
      </c>
      <c r="E37" s="249"/>
      <c r="F37" s="248">
        <f t="shared" si="2"/>
        <v>0</v>
      </c>
    </row>
    <row r="38" spans="1:6" ht="14.25" customHeight="1">
      <c r="A38" s="24" t="s">
        <v>70</v>
      </c>
      <c r="B38" s="125" t="s">
        <v>71</v>
      </c>
      <c r="C38" s="26" t="s">
        <v>61</v>
      </c>
      <c r="D38" s="248">
        <v>3295.39</v>
      </c>
      <c r="E38" s="249"/>
      <c r="F38" s="248">
        <f t="shared" si="2"/>
        <v>0</v>
      </c>
    </row>
    <row r="39" spans="1:6" ht="57">
      <c r="A39" s="24" t="s">
        <v>72</v>
      </c>
      <c r="B39" s="125" t="s">
        <v>73</v>
      </c>
      <c r="C39" s="26" t="s">
        <v>61</v>
      </c>
      <c r="D39" s="248">
        <v>1170</v>
      </c>
      <c r="E39" s="249"/>
      <c r="F39" s="248">
        <f t="shared" si="2"/>
        <v>0</v>
      </c>
    </row>
    <row r="40" spans="1:6" ht="14.25" customHeight="1">
      <c r="A40" s="24" t="s">
        <v>74</v>
      </c>
      <c r="B40" s="125" t="s">
        <v>75</v>
      </c>
      <c r="C40" s="26" t="s">
        <v>61</v>
      </c>
      <c r="D40" s="248">
        <v>41</v>
      </c>
      <c r="E40" s="249"/>
      <c r="F40" s="248">
        <f t="shared" si="2"/>
        <v>0</v>
      </c>
    </row>
    <row r="41" spans="1:6" ht="29.25">
      <c r="A41" s="36" t="s">
        <v>77</v>
      </c>
      <c r="B41" s="125" t="s">
        <v>1459</v>
      </c>
      <c r="C41" s="26" t="s">
        <v>76</v>
      </c>
      <c r="D41" s="248">
        <v>320.39999999999998</v>
      </c>
      <c r="E41" s="249"/>
      <c r="F41" s="248">
        <f t="shared" si="2"/>
        <v>0</v>
      </c>
    </row>
    <row r="42" spans="1:6" ht="29.25">
      <c r="A42" s="36" t="s">
        <v>78</v>
      </c>
      <c r="B42" s="125" t="s">
        <v>1460</v>
      </c>
      <c r="C42" s="26" t="s">
        <v>76</v>
      </c>
      <c r="D42" s="248">
        <v>53.4</v>
      </c>
      <c r="E42" s="249"/>
      <c r="F42" s="248">
        <f t="shared" si="2"/>
        <v>0</v>
      </c>
    </row>
    <row r="43" spans="1:6" ht="29.25">
      <c r="A43" s="36" t="s">
        <v>79</v>
      </c>
      <c r="B43" s="125" t="s">
        <v>1461</v>
      </c>
      <c r="C43" s="26" t="s">
        <v>76</v>
      </c>
      <c r="D43" s="248">
        <v>53.4</v>
      </c>
      <c r="E43" s="249"/>
      <c r="F43" s="248">
        <f t="shared" si="2"/>
        <v>0</v>
      </c>
    </row>
    <row r="44" spans="1:6" ht="50.25">
      <c r="A44" s="24" t="s">
        <v>80</v>
      </c>
      <c r="B44" s="125" t="s">
        <v>81</v>
      </c>
      <c r="C44" s="26" t="s">
        <v>51</v>
      </c>
      <c r="D44" s="248">
        <v>44</v>
      </c>
      <c r="E44" s="249"/>
      <c r="F44" s="248">
        <f t="shared" si="2"/>
        <v>0</v>
      </c>
    </row>
    <row r="45" spans="1:6" ht="45.75" customHeight="1">
      <c r="A45" s="24" t="s">
        <v>82</v>
      </c>
      <c r="B45" s="125" t="s">
        <v>83</v>
      </c>
      <c r="C45" s="29" t="s">
        <v>61</v>
      </c>
      <c r="D45" s="251">
        <v>103.2</v>
      </c>
      <c r="E45" s="249"/>
      <c r="F45" s="248">
        <f t="shared" si="2"/>
        <v>0</v>
      </c>
    </row>
    <row r="46" spans="1:6" ht="42.75">
      <c r="A46" s="24" t="s">
        <v>84</v>
      </c>
      <c r="B46" s="125" t="s">
        <v>85</v>
      </c>
      <c r="C46" s="29" t="s">
        <v>61</v>
      </c>
      <c r="D46" s="251">
        <v>420</v>
      </c>
      <c r="E46" s="249"/>
      <c r="F46" s="248">
        <f t="shared" si="2"/>
        <v>0</v>
      </c>
    </row>
    <row r="47" spans="1:6" ht="50.25">
      <c r="A47" s="24" t="s">
        <v>86</v>
      </c>
      <c r="B47" s="125" t="s">
        <v>87</v>
      </c>
      <c r="C47" s="29" t="s">
        <v>61</v>
      </c>
      <c r="D47" s="251">
        <v>70</v>
      </c>
      <c r="E47" s="249"/>
      <c r="F47" s="248">
        <f t="shared" si="2"/>
        <v>0</v>
      </c>
    </row>
    <row r="48" spans="1:6">
      <c r="A48" s="22" t="s">
        <v>13</v>
      </c>
      <c r="B48" s="240" t="s">
        <v>88</v>
      </c>
      <c r="C48" s="23"/>
      <c r="D48" s="247"/>
      <c r="E48" s="252"/>
      <c r="F48" s="247">
        <f>ROUND((SUM(F33:F47)),2)</f>
        <v>0</v>
      </c>
    </row>
    <row r="49" spans="1:6">
      <c r="E49" s="253"/>
    </row>
    <row r="50" spans="1:6">
      <c r="A50" s="22" t="s">
        <v>15</v>
      </c>
      <c r="B50" s="240" t="s">
        <v>16</v>
      </c>
      <c r="C50" s="37"/>
      <c r="D50" s="256"/>
      <c r="E50" s="257"/>
      <c r="F50" s="258"/>
    </row>
    <row r="51" spans="1:6" ht="74.25" customHeight="1">
      <c r="A51" s="24" t="s">
        <v>89</v>
      </c>
      <c r="B51" s="125" t="s">
        <v>90</v>
      </c>
      <c r="C51" s="29" t="s">
        <v>91</v>
      </c>
      <c r="D51" s="251">
        <v>147.24</v>
      </c>
      <c r="E51" s="249"/>
      <c r="F51" s="248">
        <f>ROUND((D51*E51),2)</f>
        <v>0</v>
      </c>
    </row>
    <row r="52" spans="1:6" ht="42.75">
      <c r="A52" s="24" t="s">
        <v>92</v>
      </c>
      <c r="B52" s="125" t="s">
        <v>93</v>
      </c>
      <c r="C52" s="29" t="s">
        <v>91</v>
      </c>
      <c r="D52" s="251">
        <v>90.62</v>
      </c>
      <c r="E52" s="249"/>
      <c r="F52" s="248">
        <f t="shared" ref="F52:F67" si="3">ROUND((D52*E52),2)</f>
        <v>0</v>
      </c>
    </row>
    <row r="53" spans="1:6" ht="173.25" customHeight="1">
      <c r="A53" s="24" t="s">
        <v>94</v>
      </c>
      <c r="B53" s="125" t="s">
        <v>95</v>
      </c>
      <c r="C53" s="29" t="s">
        <v>91</v>
      </c>
      <c r="D53" s="251">
        <v>310.97000000000003</v>
      </c>
      <c r="E53" s="249"/>
      <c r="F53" s="248">
        <f t="shared" si="3"/>
        <v>0</v>
      </c>
    </row>
    <row r="54" spans="1:6" ht="158.25" customHeight="1">
      <c r="A54" s="24" t="s">
        <v>96</v>
      </c>
      <c r="B54" s="125" t="s">
        <v>99</v>
      </c>
      <c r="C54" s="29" t="s">
        <v>91</v>
      </c>
      <c r="D54" s="251">
        <v>346.04</v>
      </c>
      <c r="E54" s="249"/>
      <c r="F54" s="248">
        <f t="shared" si="3"/>
        <v>0</v>
      </c>
    </row>
    <row r="55" spans="1:6" ht="154.5" customHeight="1">
      <c r="A55" s="24" t="s">
        <v>97</v>
      </c>
      <c r="B55" s="125" t="s">
        <v>98</v>
      </c>
      <c r="C55" s="29" t="s">
        <v>91</v>
      </c>
      <c r="D55" s="251">
        <v>380.15</v>
      </c>
      <c r="E55" s="249"/>
      <c r="F55" s="248">
        <f t="shared" si="3"/>
        <v>0</v>
      </c>
    </row>
    <row r="56" spans="1:6" ht="28.5">
      <c r="A56" s="24" t="s">
        <v>100</v>
      </c>
      <c r="B56" s="125" t="s">
        <v>101</v>
      </c>
      <c r="C56" s="29" t="s">
        <v>91</v>
      </c>
      <c r="D56" s="251">
        <v>230</v>
      </c>
      <c r="E56" s="249"/>
      <c r="F56" s="248">
        <f t="shared" si="3"/>
        <v>0</v>
      </c>
    </row>
    <row r="57" spans="1:6" ht="28.5">
      <c r="A57" s="24" t="s">
        <v>102</v>
      </c>
      <c r="B57" s="125" t="s">
        <v>103</v>
      </c>
      <c r="C57" s="29" t="s">
        <v>91</v>
      </c>
      <c r="D57" s="251">
        <v>21.5</v>
      </c>
      <c r="E57" s="249"/>
      <c r="F57" s="248">
        <f t="shared" si="3"/>
        <v>0</v>
      </c>
    </row>
    <row r="58" spans="1:6" ht="42.75">
      <c r="A58" s="24" t="s">
        <v>104</v>
      </c>
      <c r="B58" s="125" t="s">
        <v>105</v>
      </c>
      <c r="C58" s="29" t="s">
        <v>91</v>
      </c>
      <c r="D58" s="251">
        <v>82</v>
      </c>
      <c r="E58" s="249"/>
      <c r="F58" s="248">
        <f t="shared" si="3"/>
        <v>0</v>
      </c>
    </row>
    <row r="59" spans="1:6" ht="57">
      <c r="A59" s="24" t="s">
        <v>106</v>
      </c>
      <c r="B59" s="125" t="s">
        <v>107</v>
      </c>
      <c r="C59" s="29" t="s">
        <v>91</v>
      </c>
      <c r="D59" s="251">
        <v>510</v>
      </c>
      <c r="E59" s="249"/>
      <c r="F59" s="248">
        <f t="shared" si="3"/>
        <v>0</v>
      </c>
    </row>
    <row r="60" spans="1:6" ht="85.5">
      <c r="A60" s="24" t="s">
        <v>108</v>
      </c>
      <c r="B60" s="125" t="s">
        <v>109</v>
      </c>
      <c r="C60" s="29" t="s">
        <v>91</v>
      </c>
      <c r="D60" s="251">
        <v>2070</v>
      </c>
      <c r="E60" s="249"/>
      <c r="F60" s="248">
        <f t="shared" si="3"/>
        <v>0</v>
      </c>
    </row>
    <row r="61" spans="1:6" ht="42.75">
      <c r="A61" s="24" t="s">
        <v>110</v>
      </c>
      <c r="B61" s="125" t="s">
        <v>111</v>
      </c>
      <c r="C61" s="29" t="s">
        <v>91</v>
      </c>
      <c r="D61" s="251">
        <v>6</v>
      </c>
      <c r="E61" s="249"/>
      <c r="F61" s="248">
        <f t="shared" si="3"/>
        <v>0</v>
      </c>
    </row>
    <row r="62" spans="1:6" ht="28.5">
      <c r="A62" s="24" t="s">
        <v>112</v>
      </c>
      <c r="B62" s="125" t="s">
        <v>113</v>
      </c>
      <c r="C62" s="29" t="s">
        <v>114</v>
      </c>
      <c r="D62" s="251">
        <v>747273</v>
      </c>
      <c r="E62" s="249"/>
      <c r="F62" s="248">
        <f t="shared" si="3"/>
        <v>0</v>
      </c>
    </row>
    <row r="63" spans="1:6" ht="42.75">
      <c r="A63" s="24" t="s">
        <v>115</v>
      </c>
      <c r="B63" s="125" t="s">
        <v>116</v>
      </c>
      <c r="C63" s="29" t="s">
        <v>76</v>
      </c>
      <c r="D63" s="251">
        <v>34.4</v>
      </c>
      <c r="E63" s="249"/>
      <c r="F63" s="248">
        <f t="shared" si="3"/>
        <v>0</v>
      </c>
    </row>
    <row r="64" spans="1:6">
      <c r="A64" s="24" t="s">
        <v>117</v>
      </c>
      <c r="B64" s="125" t="s">
        <v>118</v>
      </c>
      <c r="C64" s="29" t="s">
        <v>91</v>
      </c>
      <c r="D64" s="259">
        <v>1</v>
      </c>
      <c r="E64" s="249"/>
      <c r="F64" s="248">
        <f t="shared" si="3"/>
        <v>0</v>
      </c>
    </row>
    <row r="65" spans="1:9" ht="128.25">
      <c r="A65" s="24" t="s">
        <v>119</v>
      </c>
      <c r="B65" s="125" t="s">
        <v>120</v>
      </c>
      <c r="C65" s="26" t="s">
        <v>91</v>
      </c>
      <c r="D65" s="248">
        <v>530</v>
      </c>
      <c r="E65" s="249"/>
      <c r="F65" s="248">
        <f t="shared" si="3"/>
        <v>0</v>
      </c>
    </row>
    <row r="66" spans="1:9" ht="57">
      <c r="A66" s="24" t="s">
        <v>121</v>
      </c>
      <c r="B66" s="125" t="s">
        <v>122</v>
      </c>
      <c r="C66" s="26" t="s">
        <v>76</v>
      </c>
      <c r="D66" s="248">
        <v>635</v>
      </c>
      <c r="E66" s="249"/>
      <c r="F66" s="248">
        <f t="shared" si="3"/>
        <v>0</v>
      </c>
    </row>
    <row r="67" spans="1:9" ht="42.75">
      <c r="A67" s="24" t="s">
        <v>123</v>
      </c>
      <c r="B67" s="125" t="s">
        <v>124</v>
      </c>
      <c r="C67" s="26" t="s">
        <v>76</v>
      </c>
      <c r="D67" s="248">
        <v>168</v>
      </c>
      <c r="E67" s="249"/>
      <c r="F67" s="248">
        <f t="shared" si="3"/>
        <v>0</v>
      </c>
    </row>
    <row r="68" spans="1:9">
      <c r="A68" s="22" t="s">
        <v>15</v>
      </c>
      <c r="B68" s="240" t="s">
        <v>125</v>
      </c>
      <c r="C68" s="23"/>
      <c r="D68" s="247"/>
      <c r="E68" s="252"/>
      <c r="F68" s="247">
        <f>SUM(F51:F67)</f>
        <v>0</v>
      </c>
    </row>
    <row r="69" spans="1:9">
      <c r="E69" s="253"/>
    </row>
    <row r="70" spans="1:9">
      <c r="A70" s="22" t="s">
        <v>17</v>
      </c>
      <c r="B70" s="240" t="s">
        <v>18</v>
      </c>
      <c r="C70" s="37"/>
      <c r="D70" s="256"/>
      <c r="E70" s="257"/>
      <c r="F70" s="258"/>
    </row>
    <row r="71" spans="1:9" ht="42.75">
      <c r="A71" s="24" t="s">
        <v>126</v>
      </c>
      <c r="B71" s="125" t="s">
        <v>127</v>
      </c>
      <c r="C71" s="26" t="s">
        <v>128</v>
      </c>
      <c r="D71" s="248">
        <v>1866</v>
      </c>
      <c r="E71" s="249"/>
      <c r="F71" s="248">
        <f t="shared" ref="F71:F109" si="4">ROUND((D71*E71),2)</f>
        <v>0</v>
      </c>
    </row>
    <row r="72" spans="1:9" ht="142.5">
      <c r="A72" s="41" t="s">
        <v>129</v>
      </c>
      <c r="B72" s="241" t="s">
        <v>130</v>
      </c>
      <c r="C72" s="42"/>
      <c r="D72" s="260"/>
      <c r="E72" s="261"/>
      <c r="F72" s="262"/>
    </row>
    <row r="73" spans="1:9" ht="71.25">
      <c r="A73" s="43"/>
      <c r="B73" s="242" t="s">
        <v>131</v>
      </c>
      <c r="C73" s="45" t="s">
        <v>76</v>
      </c>
      <c r="D73" s="263">
        <v>3367</v>
      </c>
      <c r="E73" s="264"/>
      <c r="F73" s="263">
        <f t="shared" si="4"/>
        <v>0</v>
      </c>
    </row>
    <row r="74" spans="1:9" ht="57">
      <c r="A74" s="43"/>
      <c r="B74" s="242" t="s">
        <v>132</v>
      </c>
      <c r="C74" s="45" t="s">
        <v>76</v>
      </c>
      <c r="D74" s="263">
        <v>2352</v>
      </c>
      <c r="E74" s="264"/>
      <c r="F74" s="263">
        <f t="shared" si="4"/>
        <v>0</v>
      </c>
      <c r="I74" s="46"/>
    </row>
    <row r="75" spans="1:9" ht="28.5">
      <c r="A75" s="38"/>
      <c r="B75" s="243" t="s">
        <v>133</v>
      </c>
      <c r="C75" s="40" t="s">
        <v>76</v>
      </c>
      <c r="D75" s="265">
        <v>1820</v>
      </c>
      <c r="E75" s="266"/>
      <c r="F75" s="265">
        <f t="shared" si="4"/>
        <v>0</v>
      </c>
    </row>
    <row r="76" spans="1:9" ht="71.25">
      <c r="A76" s="41" t="s">
        <v>134</v>
      </c>
      <c r="B76" s="125" t="s">
        <v>135</v>
      </c>
      <c r="C76" s="26" t="s">
        <v>51</v>
      </c>
      <c r="D76" s="248">
        <v>5</v>
      </c>
      <c r="E76" s="249"/>
      <c r="F76" s="248">
        <f t="shared" si="4"/>
        <v>0</v>
      </c>
    </row>
    <row r="77" spans="1:9" ht="71.25">
      <c r="A77" s="36" t="s">
        <v>139</v>
      </c>
      <c r="B77" s="243" t="s">
        <v>138</v>
      </c>
      <c r="C77" s="40" t="s">
        <v>51</v>
      </c>
      <c r="D77" s="265">
        <v>1</v>
      </c>
      <c r="E77" s="249"/>
      <c r="F77" s="248">
        <f t="shared" ref="F77" si="5">ROUND((D77*E77),2)</f>
        <v>0</v>
      </c>
    </row>
    <row r="78" spans="1:9" ht="71.25">
      <c r="A78" s="24" t="s">
        <v>136</v>
      </c>
      <c r="B78" s="125" t="s">
        <v>137</v>
      </c>
      <c r="C78" s="26" t="s">
        <v>51</v>
      </c>
      <c r="D78" s="248">
        <v>2</v>
      </c>
      <c r="E78" s="249"/>
      <c r="F78" s="248">
        <f t="shared" si="4"/>
        <v>0</v>
      </c>
    </row>
    <row r="79" spans="1:9" ht="57">
      <c r="A79" s="41" t="s">
        <v>140</v>
      </c>
      <c r="B79" s="241" t="s">
        <v>141</v>
      </c>
      <c r="C79" s="42"/>
      <c r="D79" s="260"/>
      <c r="E79" s="261"/>
      <c r="F79" s="262"/>
    </row>
    <row r="80" spans="1:9">
      <c r="A80" s="43"/>
      <c r="B80" s="242" t="s">
        <v>142</v>
      </c>
      <c r="C80" s="45" t="s">
        <v>51</v>
      </c>
      <c r="D80" s="263">
        <v>43</v>
      </c>
      <c r="E80" s="264"/>
      <c r="F80" s="263">
        <f t="shared" si="4"/>
        <v>0</v>
      </c>
    </row>
    <row r="81" spans="1:6">
      <c r="A81" s="38"/>
      <c r="B81" s="243" t="s">
        <v>143</v>
      </c>
      <c r="C81" s="40" t="s">
        <v>51</v>
      </c>
      <c r="D81" s="265">
        <v>2</v>
      </c>
      <c r="E81" s="266"/>
      <c r="F81" s="265">
        <f t="shared" si="4"/>
        <v>0</v>
      </c>
    </row>
    <row r="82" spans="1:6" ht="85.5">
      <c r="A82" s="24" t="s">
        <v>144</v>
      </c>
      <c r="B82" s="244" t="s">
        <v>1451</v>
      </c>
      <c r="C82" s="26" t="s">
        <v>51</v>
      </c>
      <c r="D82" s="248">
        <v>3</v>
      </c>
      <c r="E82" s="249"/>
      <c r="F82" s="248">
        <f t="shared" si="4"/>
        <v>0</v>
      </c>
    </row>
    <row r="83" spans="1:6" ht="142.5">
      <c r="A83" s="24" t="s">
        <v>145</v>
      </c>
      <c r="B83" s="245" t="s">
        <v>1452</v>
      </c>
      <c r="C83" s="26" t="s">
        <v>51</v>
      </c>
      <c r="D83" s="248">
        <v>5</v>
      </c>
      <c r="E83" s="249"/>
      <c r="F83" s="248">
        <f t="shared" si="4"/>
        <v>0</v>
      </c>
    </row>
    <row r="84" spans="1:6" ht="42.75">
      <c r="A84" s="24" t="s">
        <v>146</v>
      </c>
      <c r="B84" s="244" t="s">
        <v>1453</v>
      </c>
      <c r="C84" s="26" t="s">
        <v>51</v>
      </c>
      <c r="D84" s="248">
        <v>3</v>
      </c>
      <c r="E84" s="249"/>
      <c r="F84" s="248">
        <f t="shared" si="4"/>
        <v>0</v>
      </c>
    </row>
    <row r="85" spans="1:6" ht="71.25">
      <c r="A85" s="219" t="s">
        <v>147</v>
      </c>
      <c r="B85" s="244" t="s">
        <v>1454</v>
      </c>
      <c r="C85" s="26" t="s">
        <v>51</v>
      </c>
      <c r="D85" s="248">
        <v>2</v>
      </c>
      <c r="E85" s="249"/>
      <c r="F85" s="248">
        <f t="shared" si="4"/>
        <v>0</v>
      </c>
    </row>
    <row r="86" spans="1:6" ht="42.75">
      <c r="A86" s="24" t="s">
        <v>148</v>
      </c>
      <c r="B86" s="125" t="s">
        <v>149</v>
      </c>
      <c r="C86" s="26" t="s">
        <v>51</v>
      </c>
      <c r="D86" s="248">
        <v>6</v>
      </c>
      <c r="E86" s="249"/>
      <c r="F86" s="248">
        <f t="shared" si="4"/>
        <v>0</v>
      </c>
    </row>
    <row r="87" spans="1:6" ht="28.5">
      <c r="A87" s="24" t="s">
        <v>150</v>
      </c>
      <c r="B87" s="125" t="s">
        <v>151</v>
      </c>
      <c r="C87" s="26" t="s">
        <v>76</v>
      </c>
      <c r="D87" s="248">
        <v>80</v>
      </c>
      <c r="E87" s="249"/>
      <c r="F87" s="248">
        <f t="shared" si="4"/>
        <v>0</v>
      </c>
    </row>
    <row r="88" spans="1:6" ht="42.75">
      <c r="A88" s="24" t="s">
        <v>152</v>
      </c>
      <c r="B88" s="125" t="s">
        <v>153</v>
      </c>
      <c r="C88" s="26" t="s">
        <v>51</v>
      </c>
      <c r="D88" s="248">
        <v>2</v>
      </c>
      <c r="E88" s="249"/>
      <c r="F88" s="248">
        <f t="shared" si="4"/>
        <v>0</v>
      </c>
    </row>
    <row r="89" spans="1:6" ht="85.5">
      <c r="A89" s="24" t="s">
        <v>154</v>
      </c>
      <c r="B89" s="125" t="s">
        <v>1455</v>
      </c>
      <c r="C89" s="26" t="s">
        <v>76</v>
      </c>
      <c r="D89" s="248">
        <v>26</v>
      </c>
      <c r="E89" s="249"/>
      <c r="F89" s="248">
        <f t="shared" si="4"/>
        <v>0</v>
      </c>
    </row>
    <row r="90" spans="1:6" ht="42.75">
      <c r="A90" s="24" t="s">
        <v>155</v>
      </c>
      <c r="B90" s="125" t="s">
        <v>156</v>
      </c>
      <c r="C90" s="26" t="s">
        <v>406</v>
      </c>
      <c r="D90" s="248" t="s">
        <v>406</v>
      </c>
      <c r="E90" s="249" t="s">
        <v>406</v>
      </c>
      <c r="F90" s="248"/>
    </row>
    <row r="91" spans="1:6" ht="114">
      <c r="A91" s="24" t="s">
        <v>157</v>
      </c>
      <c r="B91" s="125" t="s">
        <v>158</v>
      </c>
      <c r="C91" s="29" t="s">
        <v>61</v>
      </c>
      <c r="D91" s="259">
        <v>2741.7</v>
      </c>
      <c r="E91" s="249"/>
      <c r="F91" s="248">
        <f t="shared" si="4"/>
        <v>0</v>
      </c>
    </row>
    <row r="92" spans="1:6">
      <c r="A92" s="24" t="s">
        <v>159</v>
      </c>
      <c r="B92" s="125" t="s">
        <v>160</v>
      </c>
      <c r="C92" s="26" t="s">
        <v>51</v>
      </c>
      <c r="D92" s="248">
        <v>6</v>
      </c>
      <c r="E92" s="249"/>
      <c r="F92" s="248">
        <f t="shared" si="4"/>
        <v>0</v>
      </c>
    </row>
    <row r="93" spans="1:6" ht="42.75">
      <c r="A93" s="41" t="s">
        <v>161</v>
      </c>
      <c r="B93" s="241" t="s">
        <v>162</v>
      </c>
      <c r="C93" s="51"/>
      <c r="D93" s="262"/>
      <c r="E93" s="261"/>
      <c r="F93" s="262"/>
    </row>
    <row r="94" spans="1:6">
      <c r="A94" s="53" t="s">
        <v>163</v>
      </c>
      <c r="B94" s="242" t="s">
        <v>164</v>
      </c>
      <c r="C94" s="45" t="s">
        <v>76</v>
      </c>
      <c r="D94" s="263">
        <v>196</v>
      </c>
      <c r="E94" s="264"/>
      <c r="F94" s="263">
        <f t="shared" si="4"/>
        <v>0</v>
      </c>
    </row>
    <row r="95" spans="1:6">
      <c r="A95" s="52" t="s">
        <v>169</v>
      </c>
      <c r="B95" s="243" t="s">
        <v>165</v>
      </c>
      <c r="C95" s="40" t="s">
        <v>76</v>
      </c>
      <c r="D95" s="265">
        <v>196</v>
      </c>
      <c r="E95" s="266"/>
      <c r="F95" s="265">
        <f t="shared" si="4"/>
        <v>0</v>
      </c>
    </row>
    <row r="96" spans="1:6" ht="42.75">
      <c r="A96" s="41" t="s">
        <v>166</v>
      </c>
      <c r="B96" s="241" t="s">
        <v>167</v>
      </c>
      <c r="C96" s="51"/>
      <c r="D96" s="262"/>
      <c r="E96" s="261"/>
      <c r="F96" s="262"/>
    </row>
    <row r="97" spans="1:6">
      <c r="A97" s="53" t="s">
        <v>168</v>
      </c>
      <c r="B97" s="242" t="s">
        <v>164</v>
      </c>
      <c r="C97" s="45" t="s">
        <v>76</v>
      </c>
      <c r="D97" s="263">
        <v>196</v>
      </c>
      <c r="E97" s="264"/>
      <c r="F97" s="263">
        <f t="shared" si="4"/>
        <v>0</v>
      </c>
    </row>
    <row r="98" spans="1:6">
      <c r="A98" s="52" t="s">
        <v>170</v>
      </c>
      <c r="B98" s="243" t="s">
        <v>165</v>
      </c>
      <c r="C98" s="40" t="s">
        <v>76</v>
      </c>
      <c r="D98" s="265">
        <v>196</v>
      </c>
      <c r="E98" s="266"/>
      <c r="F98" s="265">
        <f t="shared" si="4"/>
        <v>0</v>
      </c>
    </row>
    <row r="99" spans="1:6" ht="71.25">
      <c r="A99" s="36" t="s">
        <v>171</v>
      </c>
      <c r="B99" s="238" t="s">
        <v>1456</v>
      </c>
      <c r="C99" s="26" t="s">
        <v>51</v>
      </c>
      <c r="D99" s="248">
        <v>2</v>
      </c>
      <c r="E99" s="249"/>
      <c r="F99" s="248">
        <f t="shared" si="4"/>
        <v>0</v>
      </c>
    </row>
    <row r="100" spans="1:6" ht="57">
      <c r="A100" s="36" t="s">
        <v>172</v>
      </c>
      <c r="B100" s="238" t="s">
        <v>1457</v>
      </c>
      <c r="C100" s="26" t="s">
        <v>51</v>
      </c>
      <c r="D100" s="248">
        <v>3</v>
      </c>
      <c r="E100" s="249"/>
      <c r="F100" s="248">
        <f t="shared" si="4"/>
        <v>0</v>
      </c>
    </row>
    <row r="101" spans="1:6" ht="57">
      <c r="A101" s="54" t="s">
        <v>173</v>
      </c>
      <c r="B101" s="241" t="s">
        <v>174</v>
      </c>
      <c r="C101" s="51"/>
      <c r="D101" s="262"/>
      <c r="E101" s="261"/>
      <c r="F101" s="262"/>
    </row>
    <row r="102" spans="1:6">
      <c r="A102" s="43" t="s">
        <v>1462</v>
      </c>
      <c r="B102" s="242" t="s">
        <v>175</v>
      </c>
      <c r="C102" s="45" t="s">
        <v>76</v>
      </c>
      <c r="D102" s="263">
        <v>34.4</v>
      </c>
      <c r="E102" s="264"/>
      <c r="F102" s="263">
        <f t="shared" si="4"/>
        <v>0</v>
      </c>
    </row>
    <row r="103" spans="1:6">
      <c r="A103" s="38" t="s">
        <v>1463</v>
      </c>
      <c r="B103" s="243" t="s">
        <v>176</v>
      </c>
      <c r="C103" s="40" t="s">
        <v>51</v>
      </c>
      <c r="D103" s="265">
        <v>2</v>
      </c>
      <c r="E103" s="266"/>
      <c r="F103" s="265">
        <f t="shared" si="4"/>
        <v>0</v>
      </c>
    </row>
    <row r="104" spans="1:6" ht="57">
      <c r="A104" s="36" t="s">
        <v>177</v>
      </c>
      <c r="B104" s="125" t="s">
        <v>178</v>
      </c>
      <c r="C104" s="26" t="s">
        <v>91</v>
      </c>
      <c r="D104" s="248">
        <v>8.5</v>
      </c>
      <c r="E104" s="249"/>
      <c r="F104" s="248">
        <f t="shared" si="4"/>
        <v>0</v>
      </c>
    </row>
    <row r="105" spans="1:6" ht="28.5">
      <c r="A105" s="36" t="s">
        <v>179</v>
      </c>
      <c r="B105" s="125" t="s">
        <v>180</v>
      </c>
      <c r="C105" s="26" t="s">
        <v>51</v>
      </c>
      <c r="D105" s="248">
        <v>2</v>
      </c>
      <c r="E105" s="249"/>
      <c r="F105" s="248">
        <f t="shared" si="4"/>
        <v>0</v>
      </c>
    </row>
    <row r="106" spans="1:6" ht="28.5">
      <c r="A106" s="36" t="s">
        <v>181</v>
      </c>
      <c r="B106" s="125" t="s">
        <v>182</v>
      </c>
      <c r="C106" s="26" t="s">
        <v>51</v>
      </c>
      <c r="D106" s="248">
        <v>1</v>
      </c>
      <c r="E106" s="249"/>
      <c r="F106" s="248">
        <f t="shared" si="4"/>
        <v>0</v>
      </c>
    </row>
    <row r="107" spans="1:6" ht="57">
      <c r="A107" s="36" t="s">
        <v>183</v>
      </c>
      <c r="B107" s="244" t="s">
        <v>1458</v>
      </c>
      <c r="C107" s="26" t="s">
        <v>51</v>
      </c>
      <c r="D107" s="248">
        <v>10</v>
      </c>
      <c r="E107" s="249"/>
      <c r="F107" s="248">
        <f t="shared" si="4"/>
        <v>0</v>
      </c>
    </row>
    <row r="108" spans="1:6" ht="42.75">
      <c r="A108" s="36" t="s">
        <v>184</v>
      </c>
      <c r="B108" s="125" t="s">
        <v>185</v>
      </c>
      <c r="C108" s="26" t="s">
        <v>51</v>
      </c>
      <c r="D108" s="248">
        <v>2</v>
      </c>
      <c r="E108" s="249"/>
      <c r="F108" s="248">
        <f t="shared" si="4"/>
        <v>0</v>
      </c>
    </row>
    <row r="109" spans="1:6" ht="42.75">
      <c r="A109" s="36" t="s">
        <v>186</v>
      </c>
      <c r="B109" s="125" t="s">
        <v>187</v>
      </c>
      <c r="C109" s="26" t="s">
        <v>51</v>
      </c>
      <c r="D109" s="248">
        <v>15</v>
      </c>
      <c r="E109" s="249"/>
      <c r="F109" s="248">
        <f t="shared" si="4"/>
        <v>0</v>
      </c>
    </row>
    <row r="110" spans="1:6">
      <c r="A110" s="22" t="s">
        <v>17</v>
      </c>
      <c r="B110" s="240" t="s">
        <v>188</v>
      </c>
      <c r="C110" s="23"/>
      <c r="D110" s="247"/>
      <c r="E110" s="252"/>
      <c r="F110" s="247">
        <f>ROUND((SUM(F71:F109)),2)</f>
        <v>0</v>
      </c>
    </row>
    <row r="111" spans="1:6">
      <c r="E111" s="253"/>
    </row>
    <row r="112" spans="1:6">
      <c r="A112" s="22" t="s">
        <v>19</v>
      </c>
      <c r="B112" s="240" t="s">
        <v>20</v>
      </c>
      <c r="C112" s="37"/>
      <c r="D112" s="256"/>
      <c r="E112" s="257"/>
      <c r="F112" s="258"/>
    </row>
    <row r="113" spans="1:6" ht="57">
      <c r="A113" s="30" t="s">
        <v>189</v>
      </c>
      <c r="B113" s="125" t="s">
        <v>190</v>
      </c>
      <c r="C113" s="26" t="s">
        <v>114</v>
      </c>
      <c r="D113" s="248">
        <v>4697.5</v>
      </c>
      <c r="E113" s="249"/>
      <c r="F113" s="248">
        <f t="shared" ref="F113" si="6">ROUND((D113*E113),2)</f>
        <v>0</v>
      </c>
    </row>
    <row r="114" spans="1:6">
      <c r="A114" s="22" t="s">
        <v>19</v>
      </c>
      <c r="B114" s="240" t="s">
        <v>191</v>
      </c>
      <c r="C114" s="23"/>
      <c r="D114" s="247"/>
      <c r="E114" s="252"/>
      <c r="F114" s="247">
        <f>F113</f>
        <v>0</v>
      </c>
    </row>
    <row r="115" spans="1:6">
      <c r="E115" s="253"/>
    </row>
    <row r="116" spans="1:6">
      <c r="A116" s="22" t="s">
        <v>21</v>
      </c>
      <c r="B116" s="240" t="s">
        <v>195</v>
      </c>
      <c r="C116" s="37"/>
      <c r="D116" s="256"/>
      <c r="E116" s="257"/>
      <c r="F116" s="258"/>
    </row>
    <row r="117" spans="1:6" ht="45" customHeight="1">
      <c r="A117" s="410" t="s">
        <v>197</v>
      </c>
      <c r="B117" s="411"/>
      <c r="C117" s="411"/>
      <c r="D117" s="411"/>
      <c r="E117" s="249"/>
      <c r="F117" s="248"/>
    </row>
    <row r="118" spans="1:6" ht="76.5">
      <c r="A118" s="30" t="s">
        <v>213</v>
      </c>
      <c r="B118" s="47" t="s">
        <v>198</v>
      </c>
      <c r="C118" s="26" t="s">
        <v>76</v>
      </c>
      <c r="D118" s="248">
        <v>1644</v>
      </c>
      <c r="E118" s="249"/>
      <c r="F118" s="248">
        <f t="shared" ref="F118:F131" si="7">ROUND((D118*E118),2)</f>
        <v>0</v>
      </c>
    </row>
    <row r="119" spans="1:6" ht="76.5">
      <c r="A119" s="30" t="s">
        <v>214</v>
      </c>
      <c r="B119" s="47" t="s">
        <v>199</v>
      </c>
      <c r="C119" s="26" t="s">
        <v>76</v>
      </c>
      <c r="D119" s="248">
        <v>184</v>
      </c>
      <c r="E119" s="249"/>
      <c r="F119" s="248">
        <f t="shared" si="7"/>
        <v>0</v>
      </c>
    </row>
    <row r="120" spans="1:6" ht="76.5">
      <c r="A120" s="30" t="s">
        <v>215</v>
      </c>
      <c r="B120" s="47" t="s">
        <v>200</v>
      </c>
      <c r="C120" s="26" t="s">
        <v>76</v>
      </c>
      <c r="D120" s="248">
        <v>915</v>
      </c>
      <c r="E120" s="249"/>
      <c r="F120" s="248">
        <f t="shared" si="7"/>
        <v>0</v>
      </c>
    </row>
    <row r="121" spans="1:6" ht="51">
      <c r="A121" s="30" t="s">
        <v>216</v>
      </c>
      <c r="B121" s="47" t="s">
        <v>201</v>
      </c>
      <c r="C121" s="26" t="s">
        <v>227</v>
      </c>
      <c r="D121" s="248">
        <v>5</v>
      </c>
      <c r="E121" s="249"/>
      <c r="F121" s="248">
        <f t="shared" si="7"/>
        <v>0</v>
      </c>
    </row>
    <row r="122" spans="1:6" ht="114.75">
      <c r="A122" s="30" t="s">
        <v>217</v>
      </c>
      <c r="B122" s="47" t="s">
        <v>202</v>
      </c>
      <c r="C122" s="26" t="s">
        <v>228</v>
      </c>
      <c r="D122" s="248">
        <v>4</v>
      </c>
      <c r="E122" s="249"/>
      <c r="F122" s="248">
        <f t="shared" si="7"/>
        <v>0</v>
      </c>
    </row>
    <row r="123" spans="1:6" ht="114.75">
      <c r="A123" s="30" t="s">
        <v>218</v>
      </c>
      <c r="B123" s="47" t="s">
        <v>203</v>
      </c>
      <c r="C123" s="26" t="s">
        <v>228</v>
      </c>
      <c r="D123" s="248">
        <v>4</v>
      </c>
      <c r="E123" s="249"/>
      <c r="F123" s="248">
        <f t="shared" si="7"/>
        <v>0</v>
      </c>
    </row>
    <row r="124" spans="1:6" ht="102">
      <c r="A124" s="30" t="s">
        <v>219</v>
      </c>
      <c r="B124" s="47" t="s">
        <v>204</v>
      </c>
      <c r="C124" s="26" t="s">
        <v>228</v>
      </c>
      <c r="D124" s="248">
        <v>4</v>
      </c>
      <c r="E124" s="249"/>
      <c r="F124" s="248">
        <f t="shared" si="7"/>
        <v>0</v>
      </c>
    </row>
    <row r="125" spans="1:6" ht="127.5">
      <c r="A125" s="30" t="s">
        <v>220</v>
      </c>
      <c r="B125" s="47" t="s">
        <v>205</v>
      </c>
      <c r="C125" s="26" t="s">
        <v>228</v>
      </c>
      <c r="D125" s="248">
        <v>6</v>
      </c>
      <c r="E125" s="249"/>
      <c r="F125" s="248">
        <f t="shared" si="7"/>
        <v>0</v>
      </c>
    </row>
    <row r="126" spans="1:6" ht="127.5">
      <c r="A126" s="30" t="s">
        <v>221</v>
      </c>
      <c r="B126" s="47" t="s">
        <v>206</v>
      </c>
      <c r="C126" s="26" t="s">
        <v>228</v>
      </c>
      <c r="D126" s="248">
        <v>2</v>
      </c>
      <c r="E126" s="249"/>
      <c r="F126" s="248">
        <f t="shared" si="7"/>
        <v>0</v>
      </c>
    </row>
    <row r="127" spans="1:6" ht="76.5">
      <c r="A127" s="30" t="s">
        <v>222</v>
      </c>
      <c r="B127" s="47" t="s">
        <v>207</v>
      </c>
      <c r="C127" s="26" t="s">
        <v>229</v>
      </c>
      <c r="D127" s="248">
        <v>1</v>
      </c>
      <c r="E127" s="249"/>
      <c r="F127" s="248">
        <f t="shared" si="7"/>
        <v>0</v>
      </c>
    </row>
    <row r="128" spans="1:6" ht="63.75">
      <c r="A128" s="30" t="s">
        <v>223</v>
      </c>
      <c r="B128" s="47" t="s">
        <v>208</v>
      </c>
      <c r="C128" s="26" t="s">
        <v>229</v>
      </c>
      <c r="D128" s="248">
        <v>1</v>
      </c>
      <c r="E128" s="249"/>
      <c r="F128" s="248">
        <f t="shared" si="7"/>
        <v>0</v>
      </c>
    </row>
    <row r="129" spans="1:6" ht="38.25">
      <c r="A129" s="30" t="s">
        <v>224</v>
      </c>
      <c r="B129" s="47" t="s">
        <v>209</v>
      </c>
      <c r="C129" s="26" t="s">
        <v>229</v>
      </c>
      <c r="D129" s="248">
        <v>1</v>
      </c>
      <c r="E129" s="249"/>
      <c r="F129" s="248">
        <f t="shared" si="7"/>
        <v>0</v>
      </c>
    </row>
    <row r="130" spans="1:6" ht="51">
      <c r="A130" s="30" t="s">
        <v>225</v>
      </c>
      <c r="B130" s="47" t="s">
        <v>210</v>
      </c>
      <c r="C130" s="26" t="s">
        <v>229</v>
      </c>
      <c r="D130" s="248">
        <v>1</v>
      </c>
      <c r="E130" s="249"/>
      <c r="F130" s="248">
        <f t="shared" si="7"/>
        <v>0</v>
      </c>
    </row>
    <row r="131" spans="1:6" ht="25.5">
      <c r="A131" s="30" t="s">
        <v>226</v>
      </c>
      <c r="B131" s="47" t="s">
        <v>211</v>
      </c>
      <c r="C131" s="26" t="s">
        <v>229</v>
      </c>
      <c r="D131" s="248">
        <v>1</v>
      </c>
      <c r="E131" s="249"/>
      <c r="F131" s="248">
        <f t="shared" si="7"/>
        <v>0</v>
      </c>
    </row>
    <row r="132" spans="1:6">
      <c r="A132" s="22" t="s">
        <v>21</v>
      </c>
      <c r="B132" s="240" t="s">
        <v>212</v>
      </c>
      <c r="C132" s="23"/>
      <c r="D132" s="247"/>
      <c r="E132" s="252"/>
      <c r="F132" s="247">
        <f>ROUND((SUM(F118:F131)),2)</f>
        <v>0</v>
      </c>
    </row>
    <row r="133" spans="1:6">
      <c r="E133" s="253"/>
    </row>
    <row r="134" spans="1:6">
      <c r="A134" s="22" t="s">
        <v>25</v>
      </c>
      <c r="B134" s="240" t="s">
        <v>24</v>
      </c>
      <c r="C134" s="37"/>
      <c r="D134" s="256"/>
      <c r="E134" s="257"/>
      <c r="F134" s="258"/>
    </row>
    <row r="135" spans="1:6" ht="27.75" customHeight="1">
      <c r="A135" s="410" t="s">
        <v>196</v>
      </c>
      <c r="B135" s="411"/>
      <c r="C135" s="411"/>
      <c r="D135" s="411"/>
      <c r="E135" s="249"/>
      <c r="F135" s="248"/>
    </row>
    <row r="136" spans="1:6" ht="76.5">
      <c r="A136" s="30" t="s">
        <v>245</v>
      </c>
      <c r="B136" s="48" t="s">
        <v>198</v>
      </c>
      <c r="C136" s="26" t="s">
        <v>76</v>
      </c>
      <c r="D136" s="248">
        <v>268</v>
      </c>
      <c r="E136" s="249"/>
      <c r="F136" s="248">
        <f t="shared" ref="F136:F153" si="8">ROUND((D136*E136),2)</f>
        <v>0</v>
      </c>
    </row>
    <row r="137" spans="1:6" ht="76.5">
      <c r="A137" s="30" t="s">
        <v>246</v>
      </c>
      <c r="B137" s="48" t="s">
        <v>199</v>
      </c>
      <c r="C137" s="26" t="s">
        <v>76</v>
      </c>
      <c r="D137" s="248">
        <v>341</v>
      </c>
      <c r="E137" s="249"/>
      <c r="F137" s="248">
        <f t="shared" si="8"/>
        <v>0</v>
      </c>
    </row>
    <row r="138" spans="1:6" ht="38.25">
      <c r="A138" s="30" t="s">
        <v>247</v>
      </c>
      <c r="B138" s="48" t="s">
        <v>230</v>
      </c>
      <c r="C138" s="26" t="s">
        <v>76</v>
      </c>
      <c r="D138" s="248">
        <v>698</v>
      </c>
      <c r="E138" s="249"/>
      <c r="F138" s="248">
        <f t="shared" si="8"/>
        <v>0</v>
      </c>
    </row>
    <row r="139" spans="1:6" ht="38.25">
      <c r="A139" s="30" t="s">
        <v>248</v>
      </c>
      <c r="B139" s="48" t="s">
        <v>231</v>
      </c>
      <c r="C139" s="26" t="s">
        <v>76</v>
      </c>
      <c r="D139" s="248">
        <v>10720</v>
      </c>
      <c r="E139" s="249"/>
      <c r="F139" s="248">
        <f t="shared" si="8"/>
        <v>0</v>
      </c>
    </row>
    <row r="140" spans="1:6" ht="38.25">
      <c r="A140" s="30" t="s">
        <v>249</v>
      </c>
      <c r="B140" s="48" t="s">
        <v>232</v>
      </c>
      <c r="C140" s="26" t="s">
        <v>76</v>
      </c>
      <c r="D140" s="248">
        <v>1520</v>
      </c>
      <c r="E140" s="249"/>
      <c r="F140" s="248">
        <f t="shared" si="8"/>
        <v>0</v>
      </c>
    </row>
    <row r="141" spans="1:6" ht="51">
      <c r="A141" s="30" t="s">
        <v>250</v>
      </c>
      <c r="B141" s="48" t="s">
        <v>233</v>
      </c>
      <c r="C141" s="26" t="s">
        <v>76</v>
      </c>
      <c r="D141" s="248">
        <v>305</v>
      </c>
      <c r="E141" s="249"/>
      <c r="F141" s="248">
        <f t="shared" si="8"/>
        <v>0</v>
      </c>
    </row>
    <row r="142" spans="1:6" ht="63.75">
      <c r="A142" s="30" t="s">
        <v>251</v>
      </c>
      <c r="B142" s="49" t="s">
        <v>234</v>
      </c>
      <c r="C142" s="26" t="s">
        <v>229</v>
      </c>
      <c r="D142" s="248">
        <v>39</v>
      </c>
      <c r="E142" s="249"/>
      <c r="F142" s="248">
        <f t="shared" si="8"/>
        <v>0</v>
      </c>
    </row>
    <row r="143" spans="1:6" ht="63.75">
      <c r="A143" s="30" t="s">
        <v>252</v>
      </c>
      <c r="B143" s="49" t="s">
        <v>263</v>
      </c>
      <c r="C143" s="26" t="s">
        <v>229</v>
      </c>
      <c r="D143" s="248">
        <v>3</v>
      </c>
      <c r="E143" s="249"/>
      <c r="F143" s="248">
        <f t="shared" si="8"/>
        <v>0</v>
      </c>
    </row>
    <row r="144" spans="1:6" ht="89.25">
      <c r="A144" s="30" t="s">
        <v>253</v>
      </c>
      <c r="B144" s="48" t="s">
        <v>235</v>
      </c>
      <c r="C144" s="26" t="s">
        <v>76</v>
      </c>
      <c r="D144" s="248">
        <v>12339</v>
      </c>
      <c r="E144" s="249"/>
      <c r="F144" s="248">
        <f t="shared" si="8"/>
        <v>0</v>
      </c>
    </row>
    <row r="145" spans="1:6" ht="76.5">
      <c r="A145" s="30" t="s">
        <v>254</v>
      </c>
      <c r="B145" s="50" t="s">
        <v>236</v>
      </c>
      <c r="C145" s="26" t="s">
        <v>76</v>
      </c>
      <c r="D145" s="248">
        <v>536</v>
      </c>
      <c r="E145" s="249"/>
      <c r="F145" s="248">
        <f t="shared" si="8"/>
        <v>0</v>
      </c>
    </row>
    <row r="146" spans="1:6" ht="76.5">
      <c r="A146" s="30" t="s">
        <v>255</v>
      </c>
      <c r="B146" s="48" t="s">
        <v>237</v>
      </c>
      <c r="C146" s="26" t="s">
        <v>227</v>
      </c>
      <c r="D146" s="248">
        <v>499</v>
      </c>
      <c r="E146" s="249"/>
      <c r="F146" s="248">
        <f t="shared" si="8"/>
        <v>0</v>
      </c>
    </row>
    <row r="147" spans="1:6" ht="76.5">
      <c r="A147" s="30" t="s">
        <v>256</v>
      </c>
      <c r="B147" s="48" t="s">
        <v>238</v>
      </c>
      <c r="C147" s="26" t="s">
        <v>227</v>
      </c>
      <c r="D147" s="248">
        <v>499</v>
      </c>
      <c r="E147" s="249"/>
      <c r="F147" s="248">
        <f t="shared" si="8"/>
        <v>0</v>
      </c>
    </row>
    <row r="148" spans="1:6" ht="76.5">
      <c r="A148" s="30" t="s">
        <v>257</v>
      </c>
      <c r="B148" s="48" t="s">
        <v>239</v>
      </c>
      <c r="C148" s="26" t="s">
        <v>229</v>
      </c>
      <c r="D148" s="248">
        <v>19</v>
      </c>
      <c r="E148" s="249"/>
      <c r="F148" s="248">
        <f t="shared" si="8"/>
        <v>0</v>
      </c>
    </row>
    <row r="149" spans="1:6" ht="76.5">
      <c r="A149" s="30" t="s">
        <v>258</v>
      </c>
      <c r="B149" s="48" t="s">
        <v>240</v>
      </c>
      <c r="C149" s="26" t="s">
        <v>229</v>
      </c>
      <c r="D149" s="248">
        <v>3</v>
      </c>
      <c r="E149" s="249"/>
      <c r="F149" s="248">
        <f t="shared" si="8"/>
        <v>0</v>
      </c>
    </row>
    <row r="150" spans="1:6" ht="51">
      <c r="A150" s="30" t="s">
        <v>259</v>
      </c>
      <c r="B150" s="48" t="s">
        <v>241</v>
      </c>
      <c r="C150" s="26" t="s">
        <v>229</v>
      </c>
      <c r="D150" s="248">
        <v>1</v>
      </c>
      <c r="E150" s="249"/>
      <c r="F150" s="248">
        <f t="shared" si="8"/>
        <v>0</v>
      </c>
    </row>
    <row r="151" spans="1:6" ht="63.75">
      <c r="A151" s="30" t="s">
        <v>260</v>
      </c>
      <c r="B151" s="48" t="s">
        <v>242</v>
      </c>
      <c r="C151" s="26" t="s">
        <v>229</v>
      </c>
      <c r="D151" s="248">
        <v>1</v>
      </c>
      <c r="E151" s="249"/>
      <c r="F151" s="248">
        <f t="shared" si="8"/>
        <v>0</v>
      </c>
    </row>
    <row r="152" spans="1:6" ht="51">
      <c r="A152" s="30" t="s">
        <v>261</v>
      </c>
      <c r="B152" s="48" t="s">
        <v>243</v>
      </c>
      <c r="C152" s="26" t="s">
        <v>229</v>
      </c>
      <c r="D152" s="248">
        <v>19</v>
      </c>
      <c r="E152" s="249"/>
      <c r="F152" s="248">
        <f t="shared" si="8"/>
        <v>0</v>
      </c>
    </row>
    <row r="153" spans="1:6" ht="25.5">
      <c r="A153" s="30" t="s">
        <v>262</v>
      </c>
      <c r="B153" s="48" t="s">
        <v>211</v>
      </c>
      <c r="C153" s="26" t="s">
        <v>229</v>
      </c>
      <c r="D153" s="248">
        <v>1</v>
      </c>
      <c r="E153" s="249"/>
      <c r="F153" s="248">
        <f t="shared" si="8"/>
        <v>0</v>
      </c>
    </row>
    <row r="154" spans="1:6">
      <c r="A154" s="22" t="s">
        <v>25</v>
      </c>
      <c r="B154" s="240" t="s">
        <v>244</v>
      </c>
      <c r="C154" s="23"/>
      <c r="D154" s="247"/>
      <c r="E154" s="252"/>
      <c r="F154" s="247">
        <f>ROUND((SUM(F136:F153)),2)</f>
        <v>0</v>
      </c>
    </row>
    <row r="155" spans="1:6">
      <c r="E155" s="253"/>
    </row>
    <row r="156" spans="1:6">
      <c r="A156" s="22" t="s">
        <v>26</v>
      </c>
      <c r="B156" s="240" t="s">
        <v>1199</v>
      </c>
      <c r="C156" s="37"/>
      <c r="D156" s="256"/>
      <c r="E156" s="267"/>
      <c r="F156" s="268"/>
    </row>
    <row r="157" spans="1:6" ht="160.5" customHeight="1">
      <c r="A157" s="410" t="s">
        <v>1206</v>
      </c>
      <c r="B157" s="411" t="s">
        <v>1205</v>
      </c>
      <c r="C157" s="411"/>
      <c r="D157" s="417"/>
      <c r="E157" s="269"/>
      <c r="F157" s="270"/>
    </row>
    <row r="158" spans="1:6">
      <c r="A158" s="31"/>
      <c r="B158" s="92" t="s">
        <v>1202</v>
      </c>
      <c r="C158" s="32"/>
      <c r="D158" s="271"/>
      <c r="E158" s="272"/>
      <c r="F158" s="273"/>
    </row>
    <row r="159" spans="1:6" ht="25.5">
      <c r="A159" s="246" t="s">
        <v>1464</v>
      </c>
      <c r="B159" s="48" t="s">
        <v>1209</v>
      </c>
      <c r="C159" s="26" t="s">
        <v>76</v>
      </c>
      <c r="D159" s="248">
        <v>148</v>
      </c>
      <c r="E159" s="269"/>
      <c r="F159" s="248">
        <f t="shared" ref="F159:F164" si="9">ROUND((D159*E159),2)</f>
        <v>0</v>
      </c>
    </row>
    <row r="160" spans="1:6" ht="25.5">
      <c r="A160" s="30" t="s">
        <v>1465</v>
      </c>
      <c r="B160" s="48" t="s">
        <v>1211</v>
      </c>
      <c r="C160" s="26" t="s">
        <v>227</v>
      </c>
      <c r="D160" s="248">
        <v>13</v>
      </c>
      <c r="E160" s="269"/>
      <c r="F160" s="248">
        <f t="shared" si="9"/>
        <v>0</v>
      </c>
    </row>
    <row r="161" spans="1:6" ht="25.5">
      <c r="A161" s="30" t="s">
        <v>1466</v>
      </c>
      <c r="B161" s="48" t="s">
        <v>1213</v>
      </c>
      <c r="C161" s="26" t="s">
        <v>227</v>
      </c>
      <c r="D161" s="248">
        <v>48</v>
      </c>
      <c r="E161" s="269"/>
      <c r="F161" s="248">
        <f t="shared" si="9"/>
        <v>0</v>
      </c>
    </row>
    <row r="162" spans="1:6" ht="63.75">
      <c r="A162" s="30" t="s">
        <v>1467</v>
      </c>
      <c r="B162" s="48" t="s">
        <v>1215</v>
      </c>
      <c r="C162" s="26" t="s">
        <v>227</v>
      </c>
      <c r="D162" s="248">
        <v>72</v>
      </c>
      <c r="E162" s="269"/>
      <c r="F162" s="248">
        <f t="shared" si="9"/>
        <v>0</v>
      </c>
    </row>
    <row r="163" spans="1:6" ht="76.5">
      <c r="A163" s="246" t="s">
        <v>1468</v>
      </c>
      <c r="B163" s="48" t="s">
        <v>1217</v>
      </c>
      <c r="C163" s="26" t="s">
        <v>227</v>
      </c>
      <c r="D163" s="248">
        <v>72</v>
      </c>
      <c r="E163" s="269"/>
      <c r="F163" s="248">
        <f t="shared" si="9"/>
        <v>0</v>
      </c>
    </row>
    <row r="164" spans="1:6" ht="51">
      <c r="A164" s="30" t="s">
        <v>1469</v>
      </c>
      <c r="B164" s="48" t="s">
        <v>1219</v>
      </c>
      <c r="C164" s="26" t="s">
        <v>1220</v>
      </c>
      <c r="D164" s="248">
        <v>1</v>
      </c>
      <c r="E164" s="269"/>
      <c r="F164" s="248">
        <f t="shared" si="9"/>
        <v>0</v>
      </c>
    </row>
    <row r="165" spans="1:6">
      <c r="A165" s="22" t="s">
        <v>26</v>
      </c>
      <c r="B165" s="240" t="s">
        <v>1222</v>
      </c>
      <c r="C165" s="23"/>
      <c r="D165" s="247"/>
      <c r="E165" s="252"/>
      <c r="F165" s="247">
        <f>SUM(F159:F164)</f>
        <v>0</v>
      </c>
    </row>
    <row r="166" spans="1:6">
      <c r="E166" s="253"/>
    </row>
    <row r="167" spans="1:6">
      <c r="A167" s="22" t="s">
        <v>1200</v>
      </c>
      <c r="B167" s="240" t="s">
        <v>192</v>
      </c>
      <c r="C167" s="37"/>
      <c r="D167" s="256"/>
      <c r="E167" s="257"/>
      <c r="F167" s="258"/>
    </row>
    <row r="168" spans="1:6" ht="57">
      <c r="A168" s="30" t="s">
        <v>1201</v>
      </c>
      <c r="B168" s="125" t="s">
        <v>193</v>
      </c>
      <c r="C168" s="26" t="s">
        <v>51</v>
      </c>
      <c r="D168" s="248">
        <v>1</v>
      </c>
      <c r="E168" s="249"/>
      <c r="F168" s="248">
        <f t="shared" ref="F168" si="10">ROUND((D168*E168),2)</f>
        <v>0</v>
      </c>
    </row>
    <row r="169" spans="1:6">
      <c r="A169" s="22" t="s">
        <v>1200</v>
      </c>
      <c r="B169" s="240" t="s">
        <v>194</v>
      </c>
      <c r="C169" s="23"/>
      <c r="D169" s="247"/>
      <c r="E169" s="252"/>
      <c r="F169" s="247">
        <f>F168</f>
        <v>0</v>
      </c>
    </row>
  </sheetData>
  <sheetProtection password="99A7" sheet="1" objects="1" scenarios="1"/>
  <mergeCells count="5">
    <mergeCell ref="A117:D117"/>
    <mergeCell ref="A135:D135"/>
    <mergeCell ref="A32:D32"/>
    <mergeCell ref="A2:C2"/>
    <mergeCell ref="A157:D157"/>
  </mergeCells>
  <pageMargins left="0.7" right="0.7" top="0.75" bottom="0.75" header="0.3" footer="0.3"/>
  <pageSetup paperSize="9" scale="76" fitToHeight="0" orientation="portrait" r:id="rId1"/>
  <headerFooter>
    <oddFooter>&amp;CA/&amp;P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2E918C-71EE-44F2-BA6F-969B0B4D7804}">
  <sheetPr>
    <pageSetUpPr fitToPage="1"/>
  </sheetPr>
  <dimension ref="A2:F168"/>
  <sheetViews>
    <sheetView tabSelected="1" zoomScaleNormal="100" workbookViewId="0">
      <selection activeCell="G135" sqref="G135"/>
    </sheetView>
  </sheetViews>
  <sheetFormatPr defaultRowHeight="14.25"/>
  <cols>
    <col min="1" max="1" width="11.25" customWidth="1"/>
    <col min="2" max="2" width="36" customWidth="1"/>
    <col min="3" max="3" width="18.375" customWidth="1"/>
    <col min="4" max="4" width="13.875" style="221" customWidth="1"/>
    <col min="5" max="5" width="12.375" style="221" customWidth="1"/>
    <col min="6" max="6" width="14" style="279" customWidth="1"/>
  </cols>
  <sheetData>
    <row r="2" spans="1:6">
      <c r="A2" s="415" t="s">
        <v>1444</v>
      </c>
      <c r="B2" s="416"/>
      <c r="C2" s="416"/>
      <c r="D2" s="223"/>
      <c r="E2" s="223"/>
      <c r="F2" s="223"/>
    </row>
    <row r="3" spans="1:6">
      <c r="A3" s="10"/>
      <c r="B3" s="10"/>
      <c r="C3" s="11"/>
      <c r="D3" s="223"/>
      <c r="E3" s="223"/>
      <c r="F3" s="223"/>
    </row>
    <row r="4" spans="1:6">
      <c r="A4" s="1" t="s">
        <v>0</v>
      </c>
      <c r="B4" s="10"/>
      <c r="C4" s="11"/>
      <c r="D4" s="223"/>
      <c r="E4" s="223"/>
      <c r="F4" s="223"/>
    </row>
    <row r="5" spans="1:6">
      <c r="A5" s="10"/>
      <c r="B5" s="10"/>
      <c r="C5" s="11"/>
      <c r="D5" s="223"/>
      <c r="E5" s="223"/>
      <c r="F5" s="223"/>
    </row>
    <row r="6" spans="1:6">
      <c r="A6" s="2" t="s">
        <v>11</v>
      </c>
      <c r="B6" s="3" t="s">
        <v>12</v>
      </c>
      <c r="C6" s="212">
        <f>F23</f>
        <v>0</v>
      </c>
      <c r="D6" s="212"/>
      <c r="E6" s="212"/>
      <c r="F6" s="212"/>
    </row>
    <row r="7" spans="1:6">
      <c r="A7" s="4" t="s">
        <v>13</v>
      </c>
      <c r="B7" s="13" t="s">
        <v>14</v>
      </c>
      <c r="C7" s="212">
        <f>F51</f>
        <v>0</v>
      </c>
      <c r="D7" s="212"/>
      <c r="E7" s="212"/>
      <c r="F7" s="212"/>
    </row>
    <row r="8" spans="1:6">
      <c r="A8" s="4" t="s">
        <v>15</v>
      </c>
      <c r="B8" s="3" t="s">
        <v>16</v>
      </c>
      <c r="C8" s="212">
        <f>F74</f>
        <v>0</v>
      </c>
      <c r="D8" s="212"/>
      <c r="E8" s="212"/>
      <c r="F8" s="212"/>
    </row>
    <row r="9" spans="1:6">
      <c r="A9" s="4" t="s">
        <v>17</v>
      </c>
      <c r="B9" s="3" t="s">
        <v>18</v>
      </c>
      <c r="C9" s="212">
        <f>F107</f>
        <v>0</v>
      </c>
      <c r="D9" s="212"/>
      <c r="E9" s="212"/>
      <c r="F9" s="212"/>
    </row>
    <row r="10" spans="1:6">
      <c r="A10" s="5" t="s">
        <v>19</v>
      </c>
      <c r="B10" s="13" t="s">
        <v>20</v>
      </c>
      <c r="C10" s="213">
        <f>F111</f>
        <v>0</v>
      </c>
      <c r="D10" s="213"/>
      <c r="E10" s="213"/>
      <c r="F10" s="213"/>
    </row>
    <row r="11" spans="1:6">
      <c r="A11" s="5" t="s">
        <v>21</v>
      </c>
      <c r="B11" s="13" t="s">
        <v>23</v>
      </c>
      <c r="C11" s="213">
        <f>F131</f>
        <v>0</v>
      </c>
      <c r="D11" s="213"/>
      <c r="E11" s="213"/>
      <c r="F11" s="213"/>
    </row>
    <row r="12" spans="1:6">
      <c r="A12" s="5" t="s">
        <v>25</v>
      </c>
      <c r="B12" s="13" t="s">
        <v>24</v>
      </c>
      <c r="C12" s="213">
        <f>F152</f>
        <v>0</v>
      </c>
      <c r="D12" s="213"/>
      <c r="E12" s="213"/>
      <c r="F12" s="213"/>
    </row>
    <row r="13" spans="1:6" ht="28.5">
      <c r="A13" s="5" t="s">
        <v>26</v>
      </c>
      <c r="B13" s="13" t="s">
        <v>1199</v>
      </c>
      <c r="C13" s="213">
        <f>F164</f>
        <v>0</v>
      </c>
      <c r="D13" s="213"/>
      <c r="E13" s="213"/>
      <c r="F13" s="213"/>
    </row>
    <row r="14" spans="1:6">
      <c r="A14" s="6" t="s">
        <v>1200</v>
      </c>
      <c r="B14" s="7" t="s">
        <v>22</v>
      </c>
      <c r="C14" s="214">
        <f>F168</f>
        <v>0</v>
      </c>
      <c r="D14" s="214"/>
      <c r="E14" s="214"/>
      <c r="F14" s="214"/>
    </row>
    <row r="15" spans="1:6">
      <c r="A15" s="17"/>
      <c r="B15" s="18" t="s">
        <v>8</v>
      </c>
      <c r="C15" s="215">
        <f>SUM(C6:C14)</f>
        <v>0</v>
      </c>
      <c r="D15" s="213"/>
      <c r="E15" s="213"/>
      <c r="F15" s="213"/>
    </row>
    <row r="16" spans="1:6">
      <c r="A16" s="8"/>
      <c r="B16" s="13"/>
      <c r="C16" s="14"/>
      <c r="D16" s="213"/>
      <c r="E16" s="213"/>
      <c r="F16" s="213"/>
    </row>
    <row r="17" spans="1:6">
      <c r="A17" s="10"/>
      <c r="B17" s="10"/>
      <c r="C17" s="11"/>
      <c r="D17" s="223"/>
      <c r="E17" s="223"/>
      <c r="F17" s="223"/>
    </row>
    <row r="18" spans="1:6">
      <c r="A18" s="10"/>
      <c r="B18" s="10"/>
      <c r="C18" s="11" t="s">
        <v>48</v>
      </c>
      <c r="D18" s="223" t="s">
        <v>49</v>
      </c>
      <c r="E18" s="223" t="s">
        <v>50</v>
      </c>
      <c r="F18" s="223" t="s">
        <v>7</v>
      </c>
    </row>
    <row r="19" spans="1:6" ht="15" thickBot="1">
      <c r="A19" s="12">
        <v>1</v>
      </c>
      <c r="B19" s="12" t="s">
        <v>12</v>
      </c>
      <c r="C19" s="15"/>
      <c r="D19" s="225"/>
      <c r="E19" s="225"/>
      <c r="F19" s="225"/>
    </row>
    <row r="20" spans="1:6">
      <c r="A20" s="61" t="s">
        <v>289</v>
      </c>
      <c r="B20" s="55" t="s">
        <v>42</v>
      </c>
      <c r="C20" s="56" t="s">
        <v>51</v>
      </c>
      <c r="D20" s="274">
        <v>104</v>
      </c>
      <c r="E20" s="275"/>
      <c r="F20" s="276">
        <f>ROUND((D20*E20),2)</f>
        <v>0</v>
      </c>
    </row>
    <row r="21" spans="1:6" ht="28.5">
      <c r="A21" s="61" t="s">
        <v>290</v>
      </c>
      <c r="B21" s="57" t="s">
        <v>291</v>
      </c>
      <c r="C21" s="58" t="s">
        <v>51</v>
      </c>
      <c r="D21" s="277">
        <v>21</v>
      </c>
      <c r="E21" s="275"/>
      <c r="F21" s="276">
        <f t="shared" ref="F21:F22" si="0">ROUND((D21*E21),2)</f>
        <v>0</v>
      </c>
    </row>
    <row r="22" spans="1:6" ht="42.75">
      <c r="A22" s="61" t="s">
        <v>292</v>
      </c>
      <c r="B22" s="59" t="s">
        <v>44</v>
      </c>
      <c r="C22" s="58" t="s">
        <v>51</v>
      </c>
      <c r="D22" s="277">
        <v>1</v>
      </c>
      <c r="E22" s="275"/>
      <c r="F22" s="276">
        <f t="shared" si="0"/>
        <v>0</v>
      </c>
    </row>
    <row r="23" spans="1:6">
      <c r="A23" s="22">
        <v>1</v>
      </c>
      <c r="B23" s="22" t="s">
        <v>57</v>
      </c>
      <c r="C23" s="23"/>
      <c r="D23" s="247"/>
      <c r="E23" s="252"/>
      <c r="F23" s="247">
        <f>ROUND((SUM(F20:F22)),2)</f>
        <v>0</v>
      </c>
    </row>
    <row r="24" spans="1:6">
      <c r="E24" s="278"/>
    </row>
    <row r="25" spans="1:6">
      <c r="A25" s="12">
        <v>2</v>
      </c>
      <c r="B25" s="12" t="s">
        <v>14</v>
      </c>
      <c r="C25" s="15"/>
      <c r="D25" s="225"/>
      <c r="E25" s="280"/>
      <c r="F25" s="225"/>
    </row>
    <row r="26" spans="1:6" ht="36" customHeight="1">
      <c r="A26" s="412" t="s">
        <v>293</v>
      </c>
      <c r="B26" s="413"/>
      <c r="C26" s="413"/>
      <c r="D26" s="414"/>
      <c r="E26" s="275"/>
      <c r="F26" s="276"/>
    </row>
    <row r="27" spans="1:6" ht="28.5">
      <c r="A27" s="61" t="s">
        <v>294</v>
      </c>
      <c r="B27" s="57" t="s">
        <v>295</v>
      </c>
      <c r="C27" s="58" t="s">
        <v>61</v>
      </c>
      <c r="D27" s="281">
        <v>2000</v>
      </c>
      <c r="E27" s="275"/>
      <c r="F27" s="276">
        <f t="shared" ref="F27:F50" si="1">ROUND((D27*E27),2)</f>
        <v>0</v>
      </c>
    </row>
    <row r="28" spans="1:6" ht="28.5">
      <c r="A28" s="61" t="s">
        <v>296</v>
      </c>
      <c r="B28" s="57" t="s">
        <v>297</v>
      </c>
      <c r="C28" s="58" t="s">
        <v>61</v>
      </c>
      <c r="D28" s="281">
        <v>9000</v>
      </c>
      <c r="E28" s="275"/>
      <c r="F28" s="276">
        <f t="shared" si="1"/>
        <v>0</v>
      </c>
    </row>
    <row r="29" spans="1:6" ht="42.75">
      <c r="A29" s="61" t="s">
        <v>298</v>
      </c>
      <c r="B29" s="57" t="s">
        <v>299</v>
      </c>
      <c r="C29" s="58" t="s">
        <v>61</v>
      </c>
      <c r="D29" s="281">
        <v>110</v>
      </c>
      <c r="E29" s="275"/>
      <c r="F29" s="276">
        <f t="shared" si="1"/>
        <v>0</v>
      </c>
    </row>
    <row r="30" spans="1:6" ht="43.5">
      <c r="A30" s="61" t="s">
        <v>300</v>
      </c>
      <c r="B30" s="60" t="s">
        <v>407</v>
      </c>
      <c r="C30" s="58" t="s">
        <v>61</v>
      </c>
      <c r="D30" s="281">
        <v>2500</v>
      </c>
      <c r="E30" s="275"/>
      <c r="F30" s="276">
        <f t="shared" si="1"/>
        <v>0</v>
      </c>
    </row>
    <row r="31" spans="1:6" ht="42.75">
      <c r="A31" s="61" t="s">
        <v>301</v>
      </c>
      <c r="B31" s="60" t="s">
        <v>302</v>
      </c>
      <c r="C31" s="58" t="s">
        <v>61</v>
      </c>
      <c r="D31" s="281">
        <v>100</v>
      </c>
      <c r="E31" s="275"/>
      <c r="F31" s="276">
        <f t="shared" si="1"/>
        <v>0</v>
      </c>
    </row>
    <row r="32" spans="1:6" ht="29.25">
      <c r="A32" s="61" t="s">
        <v>303</v>
      </c>
      <c r="B32" s="57" t="s">
        <v>408</v>
      </c>
      <c r="C32" s="58" t="s">
        <v>61</v>
      </c>
      <c r="D32" s="281">
        <v>80</v>
      </c>
      <c r="E32" s="275"/>
      <c r="F32" s="276">
        <f t="shared" si="1"/>
        <v>0</v>
      </c>
    </row>
    <row r="33" spans="1:6">
      <c r="A33" s="61" t="s">
        <v>304</v>
      </c>
      <c r="B33" s="60" t="s">
        <v>305</v>
      </c>
      <c r="C33" s="58" t="s">
        <v>61</v>
      </c>
      <c r="D33" s="281">
        <v>18</v>
      </c>
      <c r="E33" s="275"/>
      <c r="F33" s="276">
        <f t="shared" si="1"/>
        <v>0</v>
      </c>
    </row>
    <row r="34" spans="1:6" ht="42.75">
      <c r="A34" s="61" t="s">
        <v>306</v>
      </c>
      <c r="B34" s="60" t="s">
        <v>307</v>
      </c>
      <c r="C34" s="58" t="s">
        <v>61</v>
      </c>
      <c r="D34" s="281">
        <v>200</v>
      </c>
      <c r="E34" s="275"/>
      <c r="F34" s="276">
        <f t="shared" si="1"/>
        <v>0</v>
      </c>
    </row>
    <row r="35" spans="1:6" ht="28.5">
      <c r="A35" s="61" t="s">
        <v>308</v>
      </c>
      <c r="B35" s="60" t="s">
        <v>309</v>
      </c>
      <c r="C35" s="58" t="s">
        <v>61</v>
      </c>
      <c r="D35" s="281">
        <v>360</v>
      </c>
      <c r="E35" s="275"/>
      <c r="F35" s="276">
        <f t="shared" si="1"/>
        <v>0</v>
      </c>
    </row>
    <row r="36" spans="1:6" ht="28.5">
      <c r="A36" s="61" t="s">
        <v>310</v>
      </c>
      <c r="B36" s="57" t="s">
        <v>311</v>
      </c>
      <c r="C36" s="58" t="s">
        <v>61</v>
      </c>
      <c r="D36" s="281">
        <v>2</v>
      </c>
      <c r="E36" s="275"/>
      <c r="F36" s="276">
        <f t="shared" si="1"/>
        <v>0</v>
      </c>
    </row>
    <row r="37" spans="1:6">
      <c r="A37" s="61" t="s">
        <v>312</v>
      </c>
      <c r="B37" s="60" t="s">
        <v>313</v>
      </c>
      <c r="C37" s="58" t="s">
        <v>61</v>
      </c>
      <c r="D37" s="281">
        <v>1</v>
      </c>
      <c r="E37" s="275"/>
      <c r="F37" s="276">
        <f t="shared" si="1"/>
        <v>0</v>
      </c>
    </row>
    <row r="38" spans="1:6" ht="28.5">
      <c r="A38" s="61" t="s">
        <v>314</v>
      </c>
      <c r="B38" s="60" t="s">
        <v>315</v>
      </c>
      <c r="C38" s="58" t="s">
        <v>61</v>
      </c>
      <c r="D38" s="281">
        <v>260</v>
      </c>
      <c r="E38" s="275"/>
      <c r="F38" s="276">
        <f t="shared" si="1"/>
        <v>0</v>
      </c>
    </row>
    <row r="39" spans="1:6" ht="28.5">
      <c r="A39" s="61" t="s">
        <v>316</v>
      </c>
      <c r="B39" s="60" t="s">
        <v>317</v>
      </c>
      <c r="C39" s="58" t="s">
        <v>61</v>
      </c>
      <c r="D39" s="281">
        <v>13</v>
      </c>
      <c r="E39" s="275"/>
      <c r="F39" s="276">
        <f t="shared" si="1"/>
        <v>0</v>
      </c>
    </row>
    <row r="40" spans="1:6" ht="28.5">
      <c r="A40" s="61" t="s">
        <v>318</v>
      </c>
      <c r="B40" s="60" t="s">
        <v>319</v>
      </c>
      <c r="C40" s="58" t="s">
        <v>61</v>
      </c>
      <c r="D40" s="281">
        <v>18</v>
      </c>
      <c r="E40" s="275"/>
      <c r="F40" s="276">
        <f t="shared" si="1"/>
        <v>0</v>
      </c>
    </row>
    <row r="41" spans="1:6" ht="28.5">
      <c r="A41" s="61" t="s">
        <v>320</v>
      </c>
      <c r="B41" s="60" t="s">
        <v>321</v>
      </c>
      <c r="C41" s="58" t="s">
        <v>61</v>
      </c>
      <c r="D41" s="281">
        <v>18</v>
      </c>
      <c r="E41" s="275"/>
      <c r="F41" s="276">
        <f t="shared" si="1"/>
        <v>0</v>
      </c>
    </row>
    <row r="42" spans="1:6" ht="29.25">
      <c r="A42" s="61" t="s">
        <v>322</v>
      </c>
      <c r="B42" s="60" t="s">
        <v>409</v>
      </c>
      <c r="C42" s="58" t="s">
        <v>76</v>
      </c>
      <c r="D42" s="281">
        <v>100</v>
      </c>
      <c r="E42" s="275"/>
      <c r="F42" s="276">
        <f t="shared" si="1"/>
        <v>0</v>
      </c>
    </row>
    <row r="43" spans="1:6" ht="43.5">
      <c r="A43" s="61" t="s">
        <v>323</v>
      </c>
      <c r="B43" s="60" t="s">
        <v>410</v>
      </c>
      <c r="C43" s="58" t="s">
        <v>51</v>
      </c>
      <c r="D43" s="281">
        <v>5</v>
      </c>
      <c r="E43" s="275"/>
      <c r="F43" s="276">
        <f t="shared" si="1"/>
        <v>0</v>
      </c>
    </row>
    <row r="44" spans="1:6" ht="42.75">
      <c r="A44" s="62" t="s">
        <v>324</v>
      </c>
      <c r="B44" s="65" t="s">
        <v>325</v>
      </c>
      <c r="C44" s="68"/>
      <c r="D44" s="282"/>
      <c r="E44" s="283"/>
      <c r="F44" s="284"/>
    </row>
    <row r="45" spans="1:6" ht="15">
      <c r="A45" s="64" t="s">
        <v>1475</v>
      </c>
      <c r="B45" s="67" t="s">
        <v>411</v>
      </c>
      <c r="C45" s="70" t="s">
        <v>76</v>
      </c>
      <c r="D45" s="285">
        <v>110</v>
      </c>
      <c r="E45" s="286"/>
      <c r="F45" s="287">
        <f t="shared" si="1"/>
        <v>0</v>
      </c>
    </row>
    <row r="46" spans="1:6" ht="15">
      <c r="A46" s="64" t="s">
        <v>1470</v>
      </c>
      <c r="B46" s="67" t="s">
        <v>412</v>
      </c>
      <c r="C46" s="70" t="s">
        <v>76</v>
      </c>
      <c r="D46" s="285">
        <v>33</v>
      </c>
      <c r="E46" s="286"/>
      <c r="F46" s="287">
        <f t="shared" si="1"/>
        <v>0</v>
      </c>
    </row>
    <row r="47" spans="1:6" ht="29.25">
      <c r="A47" s="64" t="s">
        <v>1471</v>
      </c>
      <c r="B47" s="67" t="s">
        <v>413</v>
      </c>
      <c r="C47" s="70" t="s">
        <v>76</v>
      </c>
      <c r="D47" s="285">
        <v>34</v>
      </c>
      <c r="E47" s="286"/>
      <c r="F47" s="287">
        <f t="shared" si="1"/>
        <v>0</v>
      </c>
    </row>
    <row r="48" spans="1:6" ht="15">
      <c r="A48" s="64" t="s">
        <v>1472</v>
      </c>
      <c r="B48" s="67" t="s">
        <v>414</v>
      </c>
      <c r="C48" s="70" t="s">
        <v>76</v>
      </c>
      <c r="D48" s="285">
        <v>125</v>
      </c>
      <c r="E48" s="286"/>
      <c r="F48" s="287">
        <f t="shared" si="1"/>
        <v>0</v>
      </c>
    </row>
    <row r="49" spans="1:6" ht="29.25">
      <c r="A49" s="64" t="s">
        <v>1473</v>
      </c>
      <c r="B49" s="67" t="s">
        <v>415</v>
      </c>
      <c r="C49" s="70" t="s">
        <v>76</v>
      </c>
      <c r="D49" s="285">
        <v>15</v>
      </c>
      <c r="E49" s="286"/>
      <c r="F49" s="287">
        <f t="shared" si="1"/>
        <v>0</v>
      </c>
    </row>
    <row r="50" spans="1:6" ht="15">
      <c r="A50" s="63" t="s">
        <v>1474</v>
      </c>
      <c r="B50" s="66" t="s">
        <v>416</v>
      </c>
      <c r="C50" s="69" t="s">
        <v>76</v>
      </c>
      <c r="D50" s="288">
        <v>1000</v>
      </c>
      <c r="E50" s="289"/>
      <c r="F50" s="290">
        <f t="shared" si="1"/>
        <v>0</v>
      </c>
    </row>
    <row r="51" spans="1:6">
      <c r="A51" s="22">
        <v>2</v>
      </c>
      <c r="B51" s="22" t="s">
        <v>88</v>
      </c>
      <c r="C51" s="23"/>
      <c r="D51" s="247"/>
      <c r="E51" s="252"/>
      <c r="F51" s="247">
        <f>ROUND((SUM(F27:F50)),2)</f>
        <v>0</v>
      </c>
    </row>
    <row r="52" spans="1:6">
      <c r="E52" s="278"/>
    </row>
    <row r="53" spans="1:6">
      <c r="A53" s="12">
        <v>3</v>
      </c>
      <c r="B53" s="12" t="s">
        <v>16</v>
      </c>
      <c r="C53" s="15"/>
      <c r="D53" s="225"/>
      <c r="E53" s="280"/>
      <c r="F53" s="225"/>
    </row>
    <row r="54" spans="1:6" ht="71.25">
      <c r="A54" s="118" t="s">
        <v>326</v>
      </c>
      <c r="B54" s="71" t="s">
        <v>327</v>
      </c>
      <c r="C54" s="118" t="s">
        <v>91</v>
      </c>
      <c r="D54" s="291">
        <v>500</v>
      </c>
      <c r="E54" s="292"/>
      <c r="F54" s="293">
        <f t="shared" ref="F54:F73" si="2">ROUND((D54*E54),2)</f>
        <v>0</v>
      </c>
    </row>
    <row r="55" spans="1:6" ht="57">
      <c r="A55" s="118" t="s">
        <v>328</v>
      </c>
      <c r="B55" s="71" t="s">
        <v>329</v>
      </c>
      <c r="C55" s="118" t="s">
        <v>91</v>
      </c>
      <c r="D55" s="291">
        <v>1390</v>
      </c>
      <c r="E55" s="292"/>
      <c r="F55" s="293">
        <f t="shared" si="2"/>
        <v>0</v>
      </c>
    </row>
    <row r="56" spans="1:6" ht="57">
      <c r="A56" s="118" t="s">
        <v>330</v>
      </c>
      <c r="B56" s="71" t="s">
        <v>331</v>
      </c>
      <c r="C56" s="118" t="s">
        <v>91</v>
      </c>
      <c r="D56" s="291">
        <v>325</v>
      </c>
      <c r="E56" s="292"/>
      <c r="F56" s="293">
        <f t="shared" si="2"/>
        <v>0</v>
      </c>
    </row>
    <row r="57" spans="1:6" ht="99.75">
      <c r="A57" s="118" t="s">
        <v>332</v>
      </c>
      <c r="B57" s="71" t="s">
        <v>333</v>
      </c>
      <c r="C57" s="118" t="s">
        <v>91</v>
      </c>
      <c r="D57" s="291">
        <v>230</v>
      </c>
      <c r="E57" s="292"/>
      <c r="F57" s="293">
        <f t="shared" si="2"/>
        <v>0</v>
      </c>
    </row>
    <row r="58" spans="1:6" ht="42.75">
      <c r="A58" s="74" t="s">
        <v>334</v>
      </c>
      <c r="B58" s="71" t="s">
        <v>335</v>
      </c>
      <c r="C58" s="118" t="s">
        <v>91</v>
      </c>
      <c r="D58" s="291">
        <v>1500</v>
      </c>
      <c r="E58" s="292"/>
      <c r="F58" s="293">
        <f t="shared" si="2"/>
        <v>0</v>
      </c>
    </row>
    <row r="59" spans="1:6" ht="71.25">
      <c r="A59" s="74" t="s">
        <v>336</v>
      </c>
      <c r="B59" s="71" t="s">
        <v>337</v>
      </c>
      <c r="C59" s="118" t="s">
        <v>91</v>
      </c>
      <c r="D59" s="291">
        <v>660</v>
      </c>
      <c r="E59" s="292"/>
      <c r="F59" s="293">
        <f t="shared" si="2"/>
        <v>0</v>
      </c>
    </row>
    <row r="60" spans="1:6" ht="99.75">
      <c r="A60" s="74" t="s">
        <v>338</v>
      </c>
      <c r="B60" s="71" t="s">
        <v>339</v>
      </c>
      <c r="C60" s="118" t="s">
        <v>91</v>
      </c>
      <c r="D60" s="291">
        <v>1100</v>
      </c>
      <c r="E60" s="292"/>
      <c r="F60" s="293">
        <f t="shared" si="2"/>
        <v>0</v>
      </c>
    </row>
    <row r="61" spans="1:6" ht="28.5">
      <c r="A61" s="74" t="s">
        <v>340</v>
      </c>
      <c r="B61" s="71" t="s">
        <v>341</v>
      </c>
      <c r="C61" s="118" t="s">
        <v>91</v>
      </c>
      <c r="D61" s="291">
        <v>75</v>
      </c>
      <c r="E61" s="292"/>
      <c r="F61" s="293">
        <f t="shared" si="2"/>
        <v>0</v>
      </c>
    </row>
    <row r="62" spans="1:6" ht="42.75">
      <c r="A62" s="118" t="s">
        <v>342</v>
      </c>
      <c r="B62" s="71" t="s">
        <v>343</v>
      </c>
      <c r="C62" s="118" t="s">
        <v>114</v>
      </c>
      <c r="D62" s="291">
        <v>162000</v>
      </c>
      <c r="E62" s="292"/>
      <c r="F62" s="293">
        <f t="shared" si="2"/>
        <v>0</v>
      </c>
    </row>
    <row r="63" spans="1:6" ht="57">
      <c r="A63" s="118" t="s">
        <v>344</v>
      </c>
      <c r="B63" s="71" t="s">
        <v>345</v>
      </c>
      <c r="C63" s="118" t="s">
        <v>114</v>
      </c>
      <c r="D63" s="291">
        <v>1200000</v>
      </c>
      <c r="E63" s="292"/>
      <c r="F63" s="293">
        <f t="shared" si="2"/>
        <v>0</v>
      </c>
    </row>
    <row r="64" spans="1:6" ht="42.75">
      <c r="A64" s="118" t="s">
        <v>346</v>
      </c>
      <c r="B64" s="71" t="s">
        <v>347</v>
      </c>
      <c r="C64" s="118" t="s">
        <v>114</v>
      </c>
      <c r="D64" s="291">
        <v>450</v>
      </c>
      <c r="E64" s="292"/>
      <c r="F64" s="293">
        <f t="shared" si="2"/>
        <v>0</v>
      </c>
    </row>
    <row r="65" spans="1:6" ht="142.5">
      <c r="A65" s="218" t="s">
        <v>348</v>
      </c>
      <c r="B65" s="75" t="s">
        <v>349</v>
      </c>
      <c r="C65" s="77" t="s">
        <v>114</v>
      </c>
      <c r="D65" s="294">
        <v>50600</v>
      </c>
      <c r="E65" s="295"/>
      <c r="F65" s="296">
        <f t="shared" si="2"/>
        <v>0</v>
      </c>
    </row>
    <row r="66" spans="1:6">
      <c r="A66" s="310" t="s">
        <v>1475</v>
      </c>
      <c r="B66" s="76" t="s">
        <v>350</v>
      </c>
      <c r="C66" s="78" t="s">
        <v>76</v>
      </c>
      <c r="D66" s="297">
        <v>4200</v>
      </c>
      <c r="E66" s="298"/>
      <c r="F66" s="287">
        <f t="shared" si="2"/>
        <v>0</v>
      </c>
    </row>
    <row r="67" spans="1:6">
      <c r="A67" s="310" t="s">
        <v>1470</v>
      </c>
      <c r="B67" s="76" t="s">
        <v>351</v>
      </c>
      <c r="C67" s="78" t="s">
        <v>51</v>
      </c>
      <c r="D67" s="297">
        <v>648</v>
      </c>
      <c r="E67" s="298"/>
      <c r="F67" s="287">
        <f t="shared" si="2"/>
        <v>0</v>
      </c>
    </row>
    <row r="68" spans="1:6">
      <c r="A68" s="310" t="s">
        <v>1471</v>
      </c>
      <c r="B68" s="76" t="s">
        <v>352</v>
      </c>
      <c r="C68" s="78" t="s">
        <v>51</v>
      </c>
      <c r="D68" s="297">
        <v>24</v>
      </c>
      <c r="E68" s="298"/>
      <c r="F68" s="287">
        <f t="shared" si="2"/>
        <v>0</v>
      </c>
    </row>
    <row r="69" spans="1:6">
      <c r="A69" s="310" t="s">
        <v>1472</v>
      </c>
      <c r="B69" s="76" t="s">
        <v>353</v>
      </c>
      <c r="C69" s="78" t="s">
        <v>51</v>
      </c>
      <c r="D69" s="297">
        <v>48</v>
      </c>
      <c r="E69" s="298"/>
      <c r="F69" s="287">
        <f t="shared" si="2"/>
        <v>0</v>
      </c>
    </row>
    <row r="70" spans="1:6">
      <c r="A70" s="310" t="s">
        <v>1473</v>
      </c>
      <c r="B70" s="76" t="s">
        <v>354</v>
      </c>
      <c r="C70" s="78" t="s">
        <v>51</v>
      </c>
      <c r="D70" s="297">
        <v>288</v>
      </c>
      <c r="E70" s="298"/>
      <c r="F70" s="287">
        <f t="shared" si="2"/>
        <v>0</v>
      </c>
    </row>
    <row r="71" spans="1:6">
      <c r="A71" s="310" t="s">
        <v>1474</v>
      </c>
      <c r="B71" s="72" t="s">
        <v>355</v>
      </c>
      <c r="C71" s="73" t="s">
        <v>51</v>
      </c>
      <c r="D71" s="299">
        <v>648</v>
      </c>
      <c r="E71" s="300"/>
      <c r="F71" s="290">
        <f t="shared" si="2"/>
        <v>0</v>
      </c>
    </row>
    <row r="72" spans="1:6" ht="42.75">
      <c r="A72" s="118" t="s">
        <v>356</v>
      </c>
      <c r="B72" s="71" t="s">
        <v>357</v>
      </c>
      <c r="C72" s="118" t="s">
        <v>76</v>
      </c>
      <c r="D72" s="291">
        <v>250</v>
      </c>
      <c r="E72" s="292"/>
      <c r="F72" s="293">
        <f t="shared" si="2"/>
        <v>0</v>
      </c>
    </row>
    <row r="73" spans="1:6" ht="42.75">
      <c r="A73" s="118" t="s">
        <v>358</v>
      </c>
      <c r="B73" s="71" t="s">
        <v>359</v>
      </c>
      <c r="C73" s="118" t="s">
        <v>91</v>
      </c>
      <c r="D73" s="301">
        <v>3</v>
      </c>
      <c r="E73" s="292"/>
      <c r="F73" s="293">
        <f t="shared" si="2"/>
        <v>0</v>
      </c>
    </row>
    <row r="74" spans="1:6">
      <c r="A74" s="22">
        <v>3</v>
      </c>
      <c r="B74" s="22" t="s">
        <v>125</v>
      </c>
      <c r="C74" s="23"/>
      <c r="D74" s="247"/>
      <c r="E74" s="252"/>
      <c r="F74" s="247">
        <f>ROUND((SUM(F54:F73)),2)</f>
        <v>0</v>
      </c>
    </row>
    <row r="75" spans="1:6">
      <c r="E75" s="278"/>
    </row>
    <row r="76" spans="1:6">
      <c r="A76" s="12">
        <v>4</v>
      </c>
      <c r="B76" s="12" t="s">
        <v>18</v>
      </c>
      <c r="C76" s="15"/>
      <c r="D76" s="225"/>
      <c r="E76" s="280"/>
      <c r="F76" s="225"/>
    </row>
    <row r="77" spans="1:6" ht="43.5">
      <c r="A77" s="116" t="s">
        <v>360</v>
      </c>
      <c r="B77" s="117" t="s">
        <v>417</v>
      </c>
      <c r="C77" s="116" t="s">
        <v>51</v>
      </c>
      <c r="D77" s="302">
        <v>31</v>
      </c>
      <c r="E77" s="303"/>
      <c r="F77" s="304">
        <f t="shared" ref="F77:F106" si="3">ROUND((D77*E77),2)</f>
        <v>0</v>
      </c>
    </row>
    <row r="78" spans="1:6" ht="186">
      <c r="A78" s="80" t="s">
        <v>361</v>
      </c>
      <c r="B78" s="117" t="s">
        <v>418</v>
      </c>
      <c r="C78" s="116" t="s">
        <v>51</v>
      </c>
      <c r="D78" s="302">
        <v>31</v>
      </c>
      <c r="E78" s="303"/>
      <c r="F78" s="304">
        <f t="shared" si="3"/>
        <v>0</v>
      </c>
    </row>
    <row r="79" spans="1:6" ht="43.5">
      <c r="A79" s="116" t="s">
        <v>362</v>
      </c>
      <c r="B79" s="117" t="s">
        <v>419</v>
      </c>
      <c r="C79" s="116" t="s">
        <v>51</v>
      </c>
      <c r="D79" s="302">
        <v>16</v>
      </c>
      <c r="E79" s="303"/>
      <c r="F79" s="304">
        <f t="shared" si="3"/>
        <v>0</v>
      </c>
    </row>
    <row r="80" spans="1:6" ht="157.5">
      <c r="A80" s="116" t="s">
        <v>363</v>
      </c>
      <c r="B80" s="117" t="s">
        <v>420</v>
      </c>
      <c r="C80" s="116" t="s">
        <v>51</v>
      </c>
      <c r="D80" s="302">
        <v>16</v>
      </c>
      <c r="E80" s="303"/>
      <c r="F80" s="304">
        <f t="shared" si="3"/>
        <v>0</v>
      </c>
    </row>
    <row r="81" spans="1:6" ht="43.5">
      <c r="A81" s="116" t="s">
        <v>364</v>
      </c>
      <c r="B81" s="117" t="s">
        <v>421</v>
      </c>
      <c r="C81" s="116" t="s">
        <v>51</v>
      </c>
      <c r="D81" s="302">
        <v>55</v>
      </c>
      <c r="E81" s="303"/>
      <c r="F81" s="304">
        <f t="shared" si="3"/>
        <v>0</v>
      </c>
    </row>
    <row r="82" spans="1:6" ht="157.5">
      <c r="A82" s="116" t="s">
        <v>365</v>
      </c>
      <c r="B82" s="117" t="s">
        <v>422</v>
      </c>
      <c r="C82" s="116" t="s">
        <v>51</v>
      </c>
      <c r="D82" s="302">
        <v>55</v>
      </c>
      <c r="E82" s="303"/>
      <c r="F82" s="304">
        <f t="shared" si="3"/>
        <v>0</v>
      </c>
    </row>
    <row r="83" spans="1:6" ht="43.5">
      <c r="A83" s="81" t="s">
        <v>366</v>
      </c>
      <c r="B83" s="117" t="s">
        <v>423</v>
      </c>
      <c r="C83" s="116" t="s">
        <v>51</v>
      </c>
      <c r="D83" s="302">
        <v>4</v>
      </c>
      <c r="E83" s="303"/>
      <c r="F83" s="304">
        <f t="shared" si="3"/>
        <v>0</v>
      </c>
    </row>
    <row r="84" spans="1:6" ht="143.25">
      <c r="A84" s="116" t="s">
        <v>367</v>
      </c>
      <c r="B84" s="117" t="s">
        <v>424</v>
      </c>
      <c r="C84" s="116" t="s">
        <v>51</v>
      </c>
      <c r="D84" s="302">
        <v>4</v>
      </c>
      <c r="E84" s="303"/>
      <c r="F84" s="304">
        <f t="shared" si="3"/>
        <v>0</v>
      </c>
    </row>
    <row r="85" spans="1:6" ht="57">
      <c r="A85" s="116" t="s">
        <v>368</v>
      </c>
      <c r="B85" s="117" t="s">
        <v>369</v>
      </c>
      <c r="C85" s="116" t="s">
        <v>51</v>
      </c>
      <c r="D85" s="302">
        <v>2</v>
      </c>
      <c r="E85" s="303"/>
      <c r="F85" s="304">
        <f t="shared" si="3"/>
        <v>0</v>
      </c>
    </row>
    <row r="86" spans="1:6" ht="42.75">
      <c r="A86" s="116" t="s">
        <v>370</v>
      </c>
      <c r="B86" s="117" t="s">
        <v>371</v>
      </c>
      <c r="C86" s="116" t="s">
        <v>51</v>
      </c>
      <c r="D86" s="302">
        <v>10</v>
      </c>
      <c r="E86" s="303"/>
      <c r="F86" s="304">
        <f t="shared" si="3"/>
        <v>0</v>
      </c>
    </row>
    <row r="87" spans="1:6" ht="42.75">
      <c r="A87" s="81" t="s">
        <v>372</v>
      </c>
      <c r="B87" s="117" t="s">
        <v>373</v>
      </c>
      <c r="C87" s="116" t="s">
        <v>51</v>
      </c>
      <c r="D87" s="302">
        <v>2</v>
      </c>
      <c r="E87" s="303"/>
      <c r="F87" s="304">
        <f t="shared" si="3"/>
        <v>0</v>
      </c>
    </row>
    <row r="88" spans="1:6" ht="57">
      <c r="A88" s="116" t="s">
        <v>374</v>
      </c>
      <c r="B88" s="117" t="s">
        <v>375</v>
      </c>
      <c r="C88" s="116" t="s">
        <v>51</v>
      </c>
      <c r="D88" s="302">
        <v>1</v>
      </c>
      <c r="E88" s="303"/>
      <c r="F88" s="304">
        <f t="shared" si="3"/>
        <v>0</v>
      </c>
    </row>
    <row r="89" spans="1:6" ht="57">
      <c r="A89" s="116" t="s">
        <v>376</v>
      </c>
      <c r="B89" s="117" t="s">
        <v>377</v>
      </c>
      <c r="C89" s="116" t="s">
        <v>51</v>
      </c>
      <c r="D89" s="302">
        <v>1</v>
      </c>
      <c r="E89" s="303"/>
      <c r="F89" s="304">
        <f t="shared" si="3"/>
        <v>0</v>
      </c>
    </row>
    <row r="90" spans="1:6" ht="42.75">
      <c r="A90" s="116" t="s">
        <v>378</v>
      </c>
      <c r="B90" s="117" t="s">
        <v>379</v>
      </c>
      <c r="C90" s="116" t="s">
        <v>51</v>
      </c>
      <c r="D90" s="302">
        <v>1</v>
      </c>
      <c r="E90" s="303"/>
      <c r="F90" s="304">
        <f t="shared" si="3"/>
        <v>0</v>
      </c>
    </row>
    <row r="91" spans="1:6" ht="57">
      <c r="A91" s="116" t="s">
        <v>380</v>
      </c>
      <c r="B91" s="117" t="s">
        <v>381</v>
      </c>
      <c r="C91" s="116" t="s">
        <v>51</v>
      </c>
      <c r="D91" s="302">
        <v>2</v>
      </c>
      <c r="E91" s="303"/>
      <c r="F91" s="304">
        <f t="shared" si="3"/>
        <v>0</v>
      </c>
    </row>
    <row r="92" spans="1:6" ht="57">
      <c r="A92" s="116" t="s">
        <v>382</v>
      </c>
      <c r="B92" s="117" t="s">
        <v>383</v>
      </c>
      <c r="C92" s="116" t="s">
        <v>51</v>
      </c>
      <c r="D92" s="302">
        <v>1</v>
      </c>
      <c r="E92" s="303"/>
      <c r="F92" s="304">
        <f t="shared" si="3"/>
        <v>0</v>
      </c>
    </row>
    <row r="93" spans="1:6" ht="57">
      <c r="A93" s="116" t="s">
        <v>384</v>
      </c>
      <c r="B93" s="117" t="s">
        <v>385</v>
      </c>
      <c r="C93" s="116" t="s">
        <v>51</v>
      </c>
      <c r="D93" s="302">
        <v>1</v>
      </c>
      <c r="E93" s="303"/>
      <c r="F93" s="304">
        <f t="shared" si="3"/>
        <v>0</v>
      </c>
    </row>
    <row r="94" spans="1:6" ht="71.25">
      <c r="A94" s="82" t="s">
        <v>386</v>
      </c>
      <c r="B94" s="117" t="s">
        <v>387</v>
      </c>
      <c r="C94" s="116" t="s">
        <v>51</v>
      </c>
      <c r="D94" s="302">
        <v>1</v>
      </c>
      <c r="E94" s="303"/>
      <c r="F94" s="304">
        <f t="shared" si="3"/>
        <v>0</v>
      </c>
    </row>
    <row r="95" spans="1:6" ht="71.25">
      <c r="A95" s="116" t="s">
        <v>388</v>
      </c>
      <c r="B95" s="117" t="s">
        <v>389</v>
      </c>
      <c r="C95" s="116" t="s">
        <v>61</v>
      </c>
      <c r="D95" s="302">
        <v>5000</v>
      </c>
      <c r="E95" s="303"/>
      <c r="F95" s="304">
        <f t="shared" si="3"/>
        <v>0</v>
      </c>
    </row>
    <row r="96" spans="1:6" ht="42.75">
      <c r="A96" s="116" t="s">
        <v>390</v>
      </c>
      <c r="B96" s="117" t="s">
        <v>391</v>
      </c>
      <c r="C96" s="116" t="s">
        <v>61</v>
      </c>
      <c r="D96" s="302">
        <v>5000</v>
      </c>
      <c r="E96" s="303"/>
      <c r="F96" s="304">
        <f t="shared" si="3"/>
        <v>0</v>
      </c>
    </row>
    <row r="97" spans="1:6" ht="140.25">
      <c r="A97" s="116" t="s">
        <v>392</v>
      </c>
      <c r="B97" s="117" t="s">
        <v>772</v>
      </c>
      <c r="C97" s="116" t="s">
        <v>395</v>
      </c>
      <c r="D97" s="302">
        <v>70</v>
      </c>
      <c r="E97" s="303"/>
      <c r="F97" s="304">
        <f t="shared" si="3"/>
        <v>0</v>
      </c>
    </row>
    <row r="98" spans="1:6" ht="28.5">
      <c r="A98" s="116" t="s">
        <v>394</v>
      </c>
      <c r="B98" s="117" t="s">
        <v>773</v>
      </c>
      <c r="C98" s="116" t="s">
        <v>51</v>
      </c>
      <c r="D98" s="302">
        <v>1</v>
      </c>
      <c r="E98" s="303"/>
      <c r="F98" s="304">
        <f t="shared" si="3"/>
        <v>0</v>
      </c>
    </row>
    <row r="99" spans="1:6" ht="57">
      <c r="A99" s="116" t="s">
        <v>396</v>
      </c>
      <c r="B99" s="117" t="s">
        <v>398</v>
      </c>
      <c r="C99" s="116" t="s">
        <v>51</v>
      </c>
      <c r="D99" s="302">
        <v>3</v>
      </c>
      <c r="E99" s="303"/>
      <c r="F99" s="304">
        <f t="shared" si="3"/>
        <v>0</v>
      </c>
    </row>
    <row r="100" spans="1:6" ht="57">
      <c r="A100" s="82" t="s">
        <v>397</v>
      </c>
      <c r="B100" s="117" t="s">
        <v>774</v>
      </c>
      <c r="C100" s="116" t="s">
        <v>51</v>
      </c>
      <c r="D100" s="302">
        <v>3</v>
      </c>
      <c r="E100" s="303"/>
      <c r="F100" s="304">
        <f t="shared" si="3"/>
        <v>0</v>
      </c>
    </row>
    <row r="101" spans="1:6" ht="71.25">
      <c r="A101" s="116" t="s">
        <v>399</v>
      </c>
      <c r="B101" s="117" t="s">
        <v>775</v>
      </c>
      <c r="C101" s="116" t="s">
        <v>395</v>
      </c>
      <c r="D101" s="302">
        <v>48</v>
      </c>
      <c r="E101" s="303"/>
      <c r="F101" s="304">
        <f t="shared" si="3"/>
        <v>0</v>
      </c>
    </row>
    <row r="102" spans="1:6" ht="57">
      <c r="A102" s="116" t="s">
        <v>400</v>
      </c>
      <c r="B102" s="117" t="s">
        <v>402</v>
      </c>
      <c r="C102" s="116" t="s">
        <v>395</v>
      </c>
      <c r="D102" s="302">
        <v>275</v>
      </c>
      <c r="E102" s="303"/>
      <c r="F102" s="304">
        <f t="shared" si="3"/>
        <v>0</v>
      </c>
    </row>
    <row r="103" spans="1:6" ht="71.25">
      <c r="A103" s="82" t="s">
        <v>401</v>
      </c>
      <c r="B103" s="117" t="s">
        <v>404</v>
      </c>
      <c r="C103" s="116" t="s">
        <v>395</v>
      </c>
      <c r="D103" s="302">
        <v>50</v>
      </c>
      <c r="E103" s="303"/>
      <c r="F103" s="304">
        <f t="shared" si="3"/>
        <v>0</v>
      </c>
    </row>
    <row r="104" spans="1:6" ht="71.25">
      <c r="A104" s="82" t="s">
        <v>403</v>
      </c>
      <c r="B104" s="117" t="s">
        <v>776</v>
      </c>
      <c r="C104" s="116" t="s">
        <v>51</v>
      </c>
      <c r="D104" s="302">
        <v>16</v>
      </c>
      <c r="E104" s="303"/>
      <c r="F104" s="304">
        <f t="shared" si="3"/>
        <v>0</v>
      </c>
    </row>
    <row r="105" spans="1:6">
      <c r="A105" s="311" t="s">
        <v>1476</v>
      </c>
      <c r="B105" s="418" t="s">
        <v>405</v>
      </c>
      <c r="C105" s="116" t="s">
        <v>51</v>
      </c>
      <c r="D105" s="302">
        <v>11</v>
      </c>
      <c r="E105" s="303"/>
      <c r="F105" s="304">
        <f t="shared" si="3"/>
        <v>0</v>
      </c>
    </row>
    <row r="106" spans="1:6" ht="29.25" customHeight="1">
      <c r="A106" s="311" t="s">
        <v>1477</v>
      </c>
      <c r="B106" s="418"/>
      <c r="C106" s="116" t="s">
        <v>51</v>
      </c>
      <c r="D106" s="302">
        <v>6</v>
      </c>
      <c r="E106" s="303"/>
      <c r="F106" s="304">
        <f t="shared" si="3"/>
        <v>0</v>
      </c>
    </row>
    <row r="107" spans="1:6">
      <c r="A107" s="22">
        <v>4</v>
      </c>
      <c r="B107" s="22" t="s">
        <v>188</v>
      </c>
      <c r="C107" s="23"/>
      <c r="D107" s="247"/>
      <c r="E107" s="252"/>
      <c r="F107" s="247">
        <f>ROUND((SUM(F77:F106)),2)</f>
        <v>0</v>
      </c>
    </row>
    <row r="108" spans="1:6">
      <c r="E108" s="278"/>
    </row>
    <row r="109" spans="1:6">
      <c r="A109" s="22">
        <v>5</v>
      </c>
      <c r="B109" s="22" t="s">
        <v>20</v>
      </c>
      <c r="C109" s="37"/>
      <c r="D109" s="256"/>
      <c r="E109" s="257"/>
      <c r="F109" s="258"/>
    </row>
    <row r="110" spans="1:6" ht="42.75">
      <c r="A110" s="99" t="s">
        <v>425</v>
      </c>
      <c r="B110" s="117" t="s">
        <v>393</v>
      </c>
      <c r="C110" s="116" t="s">
        <v>114</v>
      </c>
      <c r="D110" s="302">
        <v>7800</v>
      </c>
      <c r="E110" s="249"/>
      <c r="F110" s="248">
        <f t="shared" ref="F110" si="4">ROUND((D110*E110),2)</f>
        <v>0</v>
      </c>
    </row>
    <row r="111" spans="1:6">
      <c r="A111" s="22">
        <v>5</v>
      </c>
      <c r="B111" s="22" t="s">
        <v>191</v>
      </c>
      <c r="C111" s="23"/>
      <c r="D111" s="247"/>
      <c r="E111" s="252"/>
      <c r="F111" s="247">
        <f>F110</f>
        <v>0</v>
      </c>
    </row>
    <row r="112" spans="1:6">
      <c r="E112" s="278"/>
    </row>
    <row r="113" spans="1:6">
      <c r="A113" s="22">
        <v>6</v>
      </c>
      <c r="B113" s="22" t="s">
        <v>195</v>
      </c>
      <c r="C113" s="37"/>
      <c r="D113" s="256"/>
      <c r="E113" s="257"/>
      <c r="F113" s="258"/>
    </row>
    <row r="114" spans="1:6" ht="42.75" customHeight="1">
      <c r="A114" s="419" t="s">
        <v>197</v>
      </c>
      <c r="B114" s="420"/>
      <c r="C114" s="420"/>
      <c r="D114" s="420"/>
      <c r="E114" s="305"/>
      <c r="F114" s="276"/>
    </row>
    <row r="115" spans="1:6" ht="85.5">
      <c r="A115" s="104" t="s">
        <v>441</v>
      </c>
      <c r="B115" s="57" t="s">
        <v>442</v>
      </c>
      <c r="C115" s="108" t="s">
        <v>76</v>
      </c>
      <c r="D115" s="306">
        <v>471</v>
      </c>
      <c r="E115" s="275"/>
      <c r="F115" s="304">
        <f t="shared" ref="F115:F130" si="5">ROUND((D115*E115),2)</f>
        <v>0</v>
      </c>
    </row>
    <row r="116" spans="1:6" ht="85.5">
      <c r="A116" s="104" t="s">
        <v>449</v>
      </c>
      <c r="B116" s="57" t="s">
        <v>443</v>
      </c>
      <c r="C116" s="108" t="s">
        <v>76</v>
      </c>
      <c r="D116" s="306">
        <v>175</v>
      </c>
      <c r="E116" s="275"/>
      <c r="F116" s="304">
        <f t="shared" si="5"/>
        <v>0</v>
      </c>
    </row>
    <row r="117" spans="1:6" ht="85.5">
      <c r="A117" s="84" t="s">
        <v>450</v>
      </c>
      <c r="B117" s="71" t="s">
        <v>444</v>
      </c>
      <c r="C117" s="103" t="s">
        <v>76</v>
      </c>
      <c r="D117" s="307">
        <v>403</v>
      </c>
      <c r="E117" s="275"/>
      <c r="F117" s="304">
        <f t="shared" si="5"/>
        <v>0</v>
      </c>
    </row>
    <row r="118" spans="1:6" ht="71.25">
      <c r="A118" s="84" t="s">
        <v>451</v>
      </c>
      <c r="B118" s="107" t="s">
        <v>201</v>
      </c>
      <c r="C118" s="103" t="s">
        <v>229</v>
      </c>
      <c r="D118" s="307">
        <v>6</v>
      </c>
      <c r="E118" s="275"/>
      <c r="F118" s="304">
        <f t="shared" si="5"/>
        <v>0</v>
      </c>
    </row>
    <row r="119" spans="1:6" ht="142.5">
      <c r="A119" s="84" t="s">
        <v>452</v>
      </c>
      <c r="B119" s="71" t="s">
        <v>429</v>
      </c>
      <c r="C119" s="103" t="s">
        <v>227</v>
      </c>
      <c r="D119" s="307">
        <v>4</v>
      </c>
      <c r="E119" s="275"/>
      <c r="F119" s="304">
        <f t="shared" si="5"/>
        <v>0</v>
      </c>
    </row>
    <row r="120" spans="1:6" ht="142.5">
      <c r="A120" s="84" t="s">
        <v>453</v>
      </c>
      <c r="B120" s="71" t="s">
        <v>430</v>
      </c>
      <c r="C120" s="103" t="s">
        <v>227</v>
      </c>
      <c r="D120" s="307">
        <v>4</v>
      </c>
      <c r="E120" s="275"/>
      <c r="F120" s="304">
        <f t="shared" si="5"/>
        <v>0</v>
      </c>
    </row>
    <row r="121" spans="1:6" ht="128.25">
      <c r="A121" s="84" t="s">
        <v>454</v>
      </c>
      <c r="B121" s="71" t="s">
        <v>445</v>
      </c>
      <c r="C121" s="103" t="s">
        <v>227</v>
      </c>
      <c r="D121" s="307">
        <v>4</v>
      </c>
      <c r="E121" s="275"/>
      <c r="F121" s="304">
        <f t="shared" si="5"/>
        <v>0</v>
      </c>
    </row>
    <row r="122" spans="1:6" ht="128.25">
      <c r="A122" s="84" t="s">
        <v>455</v>
      </c>
      <c r="B122" s="71" t="s">
        <v>446</v>
      </c>
      <c r="C122" s="103" t="s">
        <v>227</v>
      </c>
      <c r="D122" s="307">
        <v>4</v>
      </c>
      <c r="E122" s="275"/>
      <c r="F122" s="304">
        <f t="shared" si="5"/>
        <v>0</v>
      </c>
    </row>
    <row r="123" spans="1:6" ht="128.25">
      <c r="A123" s="84" t="s">
        <v>456</v>
      </c>
      <c r="B123" s="71" t="s">
        <v>433</v>
      </c>
      <c r="C123" s="103" t="s">
        <v>227</v>
      </c>
      <c r="D123" s="307">
        <v>4</v>
      </c>
      <c r="E123" s="275"/>
      <c r="F123" s="304">
        <f t="shared" si="5"/>
        <v>0</v>
      </c>
    </row>
    <row r="124" spans="1:6" ht="156.75">
      <c r="A124" s="84" t="s">
        <v>457</v>
      </c>
      <c r="B124" s="71" t="s">
        <v>447</v>
      </c>
      <c r="C124" s="103" t="s">
        <v>227</v>
      </c>
      <c r="D124" s="307">
        <v>3</v>
      </c>
      <c r="E124" s="275"/>
      <c r="F124" s="304">
        <f t="shared" si="5"/>
        <v>0</v>
      </c>
    </row>
    <row r="125" spans="1:6" ht="156.75">
      <c r="A125" s="84" t="s">
        <v>458</v>
      </c>
      <c r="B125" s="71" t="s">
        <v>448</v>
      </c>
      <c r="C125" s="103" t="s">
        <v>227</v>
      </c>
      <c r="D125" s="307">
        <v>1</v>
      </c>
      <c r="E125" s="275"/>
      <c r="F125" s="304">
        <f t="shared" si="5"/>
        <v>0</v>
      </c>
    </row>
    <row r="126" spans="1:6" ht="85.5">
      <c r="A126" s="84" t="s">
        <v>459</v>
      </c>
      <c r="B126" s="71" t="s">
        <v>207</v>
      </c>
      <c r="C126" s="103" t="s">
        <v>229</v>
      </c>
      <c r="D126" s="307">
        <v>1</v>
      </c>
      <c r="E126" s="275"/>
      <c r="F126" s="304">
        <f t="shared" si="5"/>
        <v>0</v>
      </c>
    </row>
    <row r="127" spans="1:6" ht="85.5">
      <c r="A127" s="84" t="s">
        <v>460</v>
      </c>
      <c r="B127" s="71" t="s">
        <v>208</v>
      </c>
      <c r="C127" s="103" t="s">
        <v>229</v>
      </c>
      <c r="D127" s="307">
        <v>1</v>
      </c>
      <c r="E127" s="275"/>
      <c r="F127" s="304">
        <f t="shared" si="5"/>
        <v>0</v>
      </c>
    </row>
    <row r="128" spans="1:6" ht="42.75">
      <c r="A128" s="84" t="s">
        <v>461</v>
      </c>
      <c r="B128" s="71" t="s">
        <v>209</v>
      </c>
      <c r="C128" s="103" t="s">
        <v>229</v>
      </c>
      <c r="D128" s="307">
        <v>1</v>
      </c>
      <c r="E128" s="275"/>
      <c r="F128" s="304">
        <f t="shared" si="5"/>
        <v>0</v>
      </c>
    </row>
    <row r="129" spans="1:6" ht="57">
      <c r="A129" s="84" t="s">
        <v>462</v>
      </c>
      <c r="B129" s="71" t="s">
        <v>210</v>
      </c>
      <c r="C129" s="103" t="s">
        <v>229</v>
      </c>
      <c r="D129" s="307">
        <v>1</v>
      </c>
      <c r="E129" s="275"/>
      <c r="F129" s="304">
        <f t="shared" si="5"/>
        <v>0</v>
      </c>
    </row>
    <row r="130" spans="1:6" ht="28.5">
      <c r="A130" s="84" t="s">
        <v>463</v>
      </c>
      <c r="B130" s="71" t="s">
        <v>211</v>
      </c>
      <c r="C130" s="103" t="s">
        <v>229</v>
      </c>
      <c r="D130" s="307">
        <v>1</v>
      </c>
      <c r="E130" s="275"/>
      <c r="F130" s="304">
        <f t="shared" si="5"/>
        <v>0</v>
      </c>
    </row>
    <row r="131" spans="1:6">
      <c r="A131" s="22">
        <v>6</v>
      </c>
      <c r="B131" s="22" t="s">
        <v>212</v>
      </c>
      <c r="C131" s="23"/>
      <c r="D131" s="247"/>
      <c r="E131" s="252"/>
      <c r="F131" s="431">
        <f>SUM(F115:F130)</f>
        <v>0</v>
      </c>
    </row>
    <row r="132" spans="1:6">
      <c r="E132" s="278"/>
    </row>
    <row r="133" spans="1:6">
      <c r="A133" s="22">
        <v>7</v>
      </c>
      <c r="B133" s="22" t="s">
        <v>24</v>
      </c>
      <c r="C133" s="37"/>
      <c r="D133" s="256"/>
      <c r="E133" s="257"/>
      <c r="F133" s="258"/>
    </row>
    <row r="134" spans="1:6" ht="28.5" customHeight="1">
      <c r="A134" s="410" t="s">
        <v>196</v>
      </c>
      <c r="B134" s="411"/>
      <c r="C134" s="411"/>
      <c r="D134" s="411"/>
      <c r="E134" s="249"/>
      <c r="F134" s="248"/>
    </row>
    <row r="135" spans="1:6" ht="85.5">
      <c r="A135" s="104" t="s">
        <v>471</v>
      </c>
      <c r="B135" s="71" t="s">
        <v>469</v>
      </c>
      <c r="C135" s="102" t="s">
        <v>76</v>
      </c>
      <c r="D135" s="308">
        <v>164</v>
      </c>
      <c r="E135" s="309"/>
      <c r="F135" s="304">
        <f t="shared" ref="F135:F151" si="6">ROUND((D135*E135),2)</f>
        <v>0</v>
      </c>
    </row>
    <row r="136" spans="1:6" ht="42.75">
      <c r="A136" s="104" t="s">
        <v>472</v>
      </c>
      <c r="B136" s="71" t="s">
        <v>230</v>
      </c>
      <c r="C136" s="102" t="s">
        <v>76</v>
      </c>
      <c r="D136" s="308">
        <v>688</v>
      </c>
      <c r="E136" s="309"/>
      <c r="F136" s="304">
        <f t="shared" si="6"/>
        <v>0</v>
      </c>
    </row>
    <row r="137" spans="1:6" ht="42.75">
      <c r="A137" s="84" t="s">
        <v>473</v>
      </c>
      <c r="B137" s="71" t="s">
        <v>464</v>
      </c>
      <c r="C137" s="102" t="s">
        <v>76</v>
      </c>
      <c r="D137" s="308">
        <v>16488</v>
      </c>
      <c r="E137" s="309"/>
      <c r="F137" s="304">
        <f t="shared" si="6"/>
        <v>0</v>
      </c>
    </row>
    <row r="138" spans="1:6" ht="42.75">
      <c r="A138" s="84" t="s">
        <v>474</v>
      </c>
      <c r="B138" s="71" t="s">
        <v>232</v>
      </c>
      <c r="C138" s="102" t="s">
        <v>76</v>
      </c>
      <c r="D138" s="308">
        <v>1335</v>
      </c>
      <c r="E138" s="309"/>
      <c r="F138" s="304">
        <f t="shared" si="6"/>
        <v>0</v>
      </c>
    </row>
    <row r="139" spans="1:6" ht="57">
      <c r="A139" s="84" t="s">
        <v>475</v>
      </c>
      <c r="B139" s="101" t="s">
        <v>233</v>
      </c>
      <c r="C139" s="102" t="s">
        <v>76</v>
      </c>
      <c r="D139" s="308">
        <v>84</v>
      </c>
      <c r="E139" s="309"/>
      <c r="F139" s="304">
        <f t="shared" si="6"/>
        <v>0</v>
      </c>
    </row>
    <row r="140" spans="1:6" ht="71.25">
      <c r="A140" s="84" t="s">
        <v>476</v>
      </c>
      <c r="B140" s="107" t="s">
        <v>465</v>
      </c>
      <c r="C140" s="102" t="s">
        <v>229</v>
      </c>
      <c r="D140" s="308">
        <v>25</v>
      </c>
      <c r="E140" s="309"/>
      <c r="F140" s="304">
        <f t="shared" si="6"/>
        <v>0</v>
      </c>
    </row>
    <row r="141" spans="1:6" ht="85.5">
      <c r="A141" s="84" t="s">
        <v>477</v>
      </c>
      <c r="B141" s="107" t="s">
        <v>263</v>
      </c>
      <c r="C141" s="102" t="s">
        <v>229</v>
      </c>
      <c r="D141" s="308">
        <v>2</v>
      </c>
      <c r="E141" s="309"/>
      <c r="F141" s="304">
        <f t="shared" si="6"/>
        <v>0</v>
      </c>
    </row>
    <row r="142" spans="1:6" ht="99.75">
      <c r="A142" s="84" t="s">
        <v>478</v>
      </c>
      <c r="B142" s="100" t="s">
        <v>466</v>
      </c>
      <c r="C142" s="102" t="s">
        <v>76</v>
      </c>
      <c r="D142" s="308">
        <v>17154</v>
      </c>
      <c r="E142" s="309"/>
      <c r="F142" s="304">
        <f t="shared" si="6"/>
        <v>0</v>
      </c>
    </row>
    <row r="143" spans="1:6" ht="85.5">
      <c r="A143" s="84" t="s">
        <v>479</v>
      </c>
      <c r="B143" s="100" t="s">
        <v>467</v>
      </c>
      <c r="C143" s="102" t="s">
        <v>76</v>
      </c>
      <c r="D143" s="308">
        <v>1504</v>
      </c>
      <c r="E143" s="309"/>
      <c r="F143" s="304">
        <f t="shared" si="6"/>
        <v>0</v>
      </c>
    </row>
    <row r="144" spans="1:6" ht="99.75">
      <c r="A144" s="84" t="s">
        <v>480</v>
      </c>
      <c r="B144" s="71" t="s">
        <v>237</v>
      </c>
      <c r="C144" s="102" t="s">
        <v>227</v>
      </c>
      <c r="D144" s="308">
        <v>376</v>
      </c>
      <c r="E144" s="309"/>
      <c r="F144" s="304">
        <f t="shared" si="6"/>
        <v>0</v>
      </c>
    </row>
    <row r="145" spans="1:6" ht="99.75">
      <c r="A145" s="84" t="s">
        <v>481</v>
      </c>
      <c r="B145" s="71" t="s">
        <v>238</v>
      </c>
      <c r="C145" s="102" t="s">
        <v>227</v>
      </c>
      <c r="D145" s="308">
        <v>376</v>
      </c>
      <c r="E145" s="309"/>
      <c r="F145" s="304">
        <f t="shared" si="6"/>
        <v>0</v>
      </c>
    </row>
    <row r="146" spans="1:6" ht="85.5">
      <c r="A146" s="84" t="s">
        <v>482</v>
      </c>
      <c r="B146" s="71" t="s">
        <v>468</v>
      </c>
      <c r="C146" s="102" t="s">
        <v>229</v>
      </c>
      <c r="D146" s="308">
        <v>12</v>
      </c>
      <c r="E146" s="309"/>
      <c r="F146" s="304">
        <f t="shared" si="6"/>
        <v>0</v>
      </c>
    </row>
    <row r="147" spans="1:6" ht="99.75">
      <c r="A147" s="84" t="s">
        <v>483</v>
      </c>
      <c r="B147" s="71" t="s">
        <v>240</v>
      </c>
      <c r="C147" s="102" t="s">
        <v>229</v>
      </c>
      <c r="D147" s="308">
        <v>2</v>
      </c>
      <c r="E147" s="309"/>
      <c r="F147" s="304">
        <f t="shared" si="6"/>
        <v>0</v>
      </c>
    </row>
    <row r="148" spans="1:6" ht="71.25">
      <c r="A148" s="84" t="s">
        <v>484</v>
      </c>
      <c r="B148" s="71" t="s">
        <v>241</v>
      </c>
      <c r="C148" s="102" t="s">
        <v>229</v>
      </c>
      <c r="D148" s="308">
        <v>1</v>
      </c>
      <c r="E148" s="309"/>
      <c r="F148" s="304">
        <f t="shared" si="6"/>
        <v>0</v>
      </c>
    </row>
    <row r="149" spans="1:6" ht="85.5">
      <c r="A149" s="84" t="s">
        <v>485</v>
      </c>
      <c r="B149" s="71" t="s">
        <v>242</v>
      </c>
      <c r="C149" s="102" t="s">
        <v>229</v>
      </c>
      <c r="D149" s="308">
        <v>1</v>
      </c>
      <c r="E149" s="309"/>
      <c r="F149" s="304">
        <f t="shared" si="6"/>
        <v>0</v>
      </c>
    </row>
    <row r="150" spans="1:6" ht="71.25">
      <c r="A150" s="84" t="s">
        <v>486</v>
      </c>
      <c r="B150" s="71" t="s">
        <v>243</v>
      </c>
      <c r="C150" s="102" t="s">
        <v>229</v>
      </c>
      <c r="D150" s="308">
        <v>12</v>
      </c>
      <c r="E150" s="309"/>
      <c r="F150" s="304">
        <f t="shared" si="6"/>
        <v>0</v>
      </c>
    </row>
    <row r="151" spans="1:6" ht="28.5">
      <c r="A151" s="84" t="s">
        <v>487</v>
      </c>
      <c r="B151" s="71" t="s">
        <v>211</v>
      </c>
      <c r="C151" s="102" t="s">
        <v>229</v>
      </c>
      <c r="D151" s="308">
        <v>1</v>
      </c>
      <c r="E151" s="309"/>
      <c r="F151" s="304">
        <f t="shared" si="6"/>
        <v>0</v>
      </c>
    </row>
    <row r="152" spans="1:6">
      <c r="A152" s="22">
        <v>7</v>
      </c>
      <c r="B152" s="22" t="s">
        <v>244</v>
      </c>
      <c r="C152" s="23"/>
      <c r="D152" s="247"/>
      <c r="E152" s="252"/>
      <c r="F152" s="247">
        <f>ROUND((SUM(F135:F151)),2)</f>
        <v>0</v>
      </c>
    </row>
    <row r="153" spans="1:6">
      <c r="E153" s="278"/>
    </row>
    <row r="154" spans="1:6">
      <c r="A154" s="22">
        <v>8</v>
      </c>
      <c r="B154" s="22" t="s">
        <v>1199</v>
      </c>
      <c r="C154" s="37"/>
      <c r="D154" s="256"/>
      <c r="E154" s="267"/>
      <c r="F154" s="268"/>
    </row>
    <row r="155" spans="1:6" ht="158.25" customHeight="1">
      <c r="A155" s="410" t="s">
        <v>1206</v>
      </c>
      <c r="B155" s="411" t="s">
        <v>1205</v>
      </c>
      <c r="C155" s="411"/>
      <c r="D155" s="417"/>
      <c r="E155" s="269"/>
      <c r="F155" s="270"/>
    </row>
    <row r="156" spans="1:6">
      <c r="A156" s="31"/>
      <c r="B156" s="92" t="s">
        <v>1202</v>
      </c>
      <c r="C156" s="32"/>
      <c r="D156" s="271"/>
      <c r="E156" s="272"/>
      <c r="F156" s="273"/>
    </row>
    <row r="157" spans="1:6" ht="42.75">
      <c r="A157" s="84" t="s">
        <v>470</v>
      </c>
      <c r="B157" s="71" t="s">
        <v>1224</v>
      </c>
      <c r="C157" s="102" t="s">
        <v>76</v>
      </c>
      <c r="D157" s="308">
        <v>230</v>
      </c>
      <c r="E157" s="269"/>
      <c r="F157" s="248">
        <f t="shared" ref="F157:F163" si="7">ROUND((D157*E157),2)</f>
        <v>0</v>
      </c>
    </row>
    <row r="158" spans="1:6" ht="28.5">
      <c r="A158" s="84" t="s">
        <v>663</v>
      </c>
      <c r="B158" s="71" t="s">
        <v>1209</v>
      </c>
      <c r="C158" s="102" t="s">
        <v>76</v>
      </c>
      <c r="D158" s="308">
        <v>55</v>
      </c>
      <c r="E158" s="269"/>
      <c r="F158" s="248">
        <f t="shared" si="7"/>
        <v>0</v>
      </c>
    </row>
    <row r="159" spans="1:6" ht="28.5">
      <c r="A159" s="84" t="s">
        <v>664</v>
      </c>
      <c r="B159" s="71" t="s">
        <v>1211</v>
      </c>
      <c r="C159" s="102" t="s">
        <v>227</v>
      </c>
      <c r="D159" s="308">
        <v>34</v>
      </c>
      <c r="E159" s="269"/>
      <c r="F159" s="248">
        <f t="shared" si="7"/>
        <v>0</v>
      </c>
    </row>
    <row r="160" spans="1:6" ht="28.5">
      <c r="A160" s="84" t="s">
        <v>665</v>
      </c>
      <c r="B160" s="71" t="s">
        <v>1213</v>
      </c>
      <c r="C160" s="102" t="s">
        <v>227</v>
      </c>
      <c r="D160" s="308">
        <v>40</v>
      </c>
      <c r="E160" s="269"/>
      <c r="F160" s="248">
        <f t="shared" si="7"/>
        <v>0</v>
      </c>
    </row>
    <row r="161" spans="1:6" ht="85.5">
      <c r="A161" s="84" t="s">
        <v>666</v>
      </c>
      <c r="B161" s="71" t="s">
        <v>1215</v>
      </c>
      <c r="C161" s="102" t="s">
        <v>227</v>
      </c>
      <c r="D161" s="308">
        <v>48</v>
      </c>
      <c r="E161" s="269"/>
      <c r="F161" s="248">
        <f t="shared" si="7"/>
        <v>0</v>
      </c>
    </row>
    <row r="162" spans="1:6" ht="99.75">
      <c r="A162" s="84" t="s">
        <v>667</v>
      </c>
      <c r="B162" s="71" t="s">
        <v>1217</v>
      </c>
      <c r="C162" s="102" t="s">
        <v>227</v>
      </c>
      <c r="D162" s="308">
        <v>48</v>
      </c>
      <c r="E162" s="269"/>
      <c r="F162" s="248">
        <f t="shared" si="7"/>
        <v>0</v>
      </c>
    </row>
    <row r="163" spans="1:6" ht="57">
      <c r="A163" s="84" t="s">
        <v>668</v>
      </c>
      <c r="B163" s="71" t="s">
        <v>1219</v>
      </c>
      <c r="C163" s="102" t="s">
        <v>1220</v>
      </c>
      <c r="D163" s="308">
        <v>1</v>
      </c>
      <c r="E163" s="269"/>
      <c r="F163" s="248">
        <f t="shared" si="7"/>
        <v>0</v>
      </c>
    </row>
    <row r="164" spans="1:6">
      <c r="A164" s="22">
        <v>8</v>
      </c>
      <c r="B164" s="22" t="s">
        <v>1222</v>
      </c>
      <c r="C164" s="23"/>
      <c r="D164" s="247"/>
      <c r="E164" s="252"/>
      <c r="F164" s="247">
        <f>SUM(F157:F163)</f>
        <v>0</v>
      </c>
    </row>
    <row r="165" spans="1:6">
      <c r="E165" s="278"/>
    </row>
    <row r="166" spans="1:6">
      <c r="A166" s="22">
        <v>9</v>
      </c>
      <c r="B166" s="22" t="s">
        <v>192</v>
      </c>
      <c r="C166" s="37"/>
      <c r="D166" s="256"/>
      <c r="E166" s="257"/>
      <c r="F166" s="258"/>
    </row>
    <row r="167" spans="1:6" ht="57">
      <c r="A167" s="30" t="s">
        <v>678</v>
      </c>
      <c r="B167" s="113" t="s">
        <v>193</v>
      </c>
      <c r="C167" s="26" t="s">
        <v>51</v>
      </c>
      <c r="D167" s="248">
        <v>1</v>
      </c>
      <c r="E167" s="249"/>
      <c r="F167" s="248">
        <f t="shared" ref="F167" si="8">ROUND((D167*E167),2)</f>
        <v>0</v>
      </c>
    </row>
    <row r="168" spans="1:6">
      <c r="A168" s="22">
        <v>9</v>
      </c>
      <c r="B168" s="22" t="s">
        <v>194</v>
      </c>
      <c r="C168" s="23"/>
      <c r="D168" s="247"/>
      <c r="E168" s="252"/>
      <c r="F168" s="247">
        <f>F167</f>
        <v>0</v>
      </c>
    </row>
  </sheetData>
  <sheetProtection password="99A7" sheet="1" objects="1" scenarios="1"/>
  <mergeCells count="6">
    <mergeCell ref="A2:C2"/>
    <mergeCell ref="A26:D26"/>
    <mergeCell ref="A155:D155"/>
    <mergeCell ref="A134:D134"/>
    <mergeCell ref="B105:B106"/>
    <mergeCell ref="A114:D114"/>
  </mergeCells>
  <pageMargins left="0.7" right="0.7" top="0.75" bottom="0.75" header="0.3" footer="0.3"/>
  <pageSetup paperSize="9" scale="76" fitToHeight="0" orientation="portrait" r:id="rId1"/>
  <headerFooter>
    <oddFooter>&amp;CB/&amp;P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2DA759-5944-45C8-B090-F6E3DA0779BB}">
  <sheetPr>
    <pageSetUpPr fitToPage="1"/>
  </sheetPr>
  <dimension ref="A2:F341"/>
  <sheetViews>
    <sheetView topLeftCell="A118" zoomScaleNormal="100" workbookViewId="0">
      <selection activeCell="G132" sqref="G132"/>
    </sheetView>
  </sheetViews>
  <sheetFormatPr defaultRowHeight="14.25"/>
  <cols>
    <col min="1" max="1" width="11.25" customWidth="1"/>
    <col min="2" max="2" width="43.125" customWidth="1"/>
    <col min="3" max="3" width="18.375" customWidth="1"/>
    <col min="4" max="4" width="13.875" style="221" customWidth="1"/>
    <col min="5" max="5" width="12.375" style="221" customWidth="1"/>
    <col min="6" max="6" width="14" style="221" customWidth="1"/>
  </cols>
  <sheetData>
    <row r="2" spans="1:3">
      <c r="A2" s="415" t="s">
        <v>1445</v>
      </c>
      <c r="B2" s="416"/>
      <c r="C2" s="416"/>
    </row>
    <row r="3" spans="1:3">
      <c r="A3" s="10"/>
      <c r="B3" s="10"/>
      <c r="C3" s="11"/>
    </row>
    <row r="4" spans="1:3">
      <c r="A4" s="1" t="s">
        <v>927</v>
      </c>
      <c r="B4" s="10"/>
      <c r="C4" s="11"/>
    </row>
    <row r="5" spans="1:3">
      <c r="A5" s="10"/>
      <c r="B5" s="10"/>
      <c r="C5" s="11" t="s">
        <v>825</v>
      </c>
    </row>
    <row r="6" spans="1:3">
      <c r="A6" s="2" t="s">
        <v>426</v>
      </c>
      <c r="B6" s="3" t="s">
        <v>12</v>
      </c>
      <c r="C6" s="212">
        <f>F35</f>
        <v>0</v>
      </c>
    </row>
    <row r="7" spans="1:3">
      <c r="A7" s="2" t="s">
        <v>505</v>
      </c>
      <c r="B7" s="3" t="s">
        <v>492</v>
      </c>
      <c r="C7" s="212">
        <f>F49</f>
        <v>0</v>
      </c>
    </row>
    <row r="8" spans="1:3">
      <c r="A8" s="4" t="s">
        <v>434</v>
      </c>
      <c r="B8" s="13" t="s">
        <v>517</v>
      </c>
      <c r="C8" s="212"/>
    </row>
    <row r="9" spans="1:3">
      <c r="A9" s="86" t="s">
        <v>360</v>
      </c>
      <c r="B9" s="87" t="s">
        <v>519</v>
      </c>
      <c r="C9" s="212">
        <f>F57</f>
        <v>0</v>
      </c>
    </row>
    <row r="10" spans="1:3">
      <c r="A10" s="86" t="s">
        <v>361</v>
      </c>
      <c r="B10" s="87" t="s">
        <v>524</v>
      </c>
      <c r="C10" s="212">
        <f>F64</f>
        <v>0</v>
      </c>
    </row>
    <row r="11" spans="1:3">
      <c r="A11" s="4" t="s">
        <v>435</v>
      </c>
      <c r="B11" s="3" t="s">
        <v>539</v>
      </c>
      <c r="C11" s="212"/>
    </row>
    <row r="12" spans="1:3">
      <c r="A12" s="86" t="s">
        <v>425</v>
      </c>
      <c r="B12" s="85" t="s">
        <v>14</v>
      </c>
      <c r="C12" s="212">
        <f>F84</f>
        <v>0</v>
      </c>
    </row>
    <row r="13" spans="1:3">
      <c r="A13" s="86" t="s">
        <v>570</v>
      </c>
      <c r="B13" s="85" t="s">
        <v>571</v>
      </c>
      <c r="C13" s="212">
        <f>F91</f>
        <v>0</v>
      </c>
    </row>
    <row r="14" spans="1:3">
      <c r="A14" s="86" t="s">
        <v>583</v>
      </c>
      <c r="B14" s="85" t="s">
        <v>584</v>
      </c>
      <c r="C14" s="212">
        <f>F108</f>
        <v>0</v>
      </c>
    </row>
    <row r="15" spans="1:3">
      <c r="A15" s="86" t="s">
        <v>616</v>
      </c>
      <c r="B15" s="85" t="s">
        <v>617</v>
      </c>
      <c r="C15" s="212">
        <f>F112</f>
        <v>0</v>
      </c>
    </row>
    <row r="16" spans="1:3">
      <c r="A16" s="86" t="s">
        <v>619</v>
      </c>
      <c r="B16" s="85" t="s">
        <v>618</v>
      </c>
      <c r="C16" s="212">
        <f>F119</f>
        <v>0</v>
      </c>
    </row>
    <row r="17" spans="1:6">
      <c r="A17" s="5" t="s">
        <v>436</v>
      </c>
      <c r="B17" s="13" t="s">
        <v>636</v>
      </c>
      <c r="C17" s="397">
        <f>F129</f>
        <v>0</v>
      </c>
    </row>
    <row r="18" spans="1:6">
      <c r="A18" s="5" t="s">
        <v>437</v>
      </c>
      <c r="B18" s="109" t="s">
        <v>647</v>
      </c>
      <c r="C18" s="213">
        <f>F141</f>
        <v>0</v>
      </c>
    </row>
    <row r="19" spans="1:6">
      <c r="A19" s="5" t="s">
        <v>438</v>
      </c>
      <c r="B19" s="13" t="s">
        <v>23</v>
      </c>
      <c r="C19" s="213">
        <f>F164</f>
        <v>0</v>
      </c>
    </row>
    <row r="20" spans="1:6">
      <c r="A20" s="5" t="s">
        <v>439</v>
      </c>
      <c r="B20" s="13" t="s">
        <v>24</v>
      </c>
      <c r="C20" s="213">
        <f>F187</f>
        <v>0</v>
      </c>
    </row>
    <row r="21" spans="1:6" ht="28.5">
      <c r="A21" s="5" t="s">
        <v>440</v>
      </c>
      <c r="B21" s="13" t="s">
        <v>1199</v>
      </c>
      <c r="C21" s="213"/>
    </row>
    <row r="22" spans="1:6">
      <c r="A22" s="173" t="s">
        <v>1207</v>
      </c>
      <c r="B22" s="174" t="s">
        <v>1202</v>
      </c>
      <c r="C22" s="213">
        <f>F201</f>
        <v>0</v>
      </c>
    </row>
    <row r="23" spans="1:6">
      <c r="A23" s="173" t="s">
        <v>1225</v>
      </c>
      <c r="B23" s="174" t="s">
        <v>1203</v>
      </c>
      <c r="C23" s="213">
        <f>F231</f>
        <v>0</v>
      </c>
    </row>
    <row r="24" spans="1:6">
      <c r="A24" s="173" t="s">
        <v>1227</v>
      </c>
      <c r="B24" s="174" t="s">
        <v>1204</v>
      </c>
      <c r="C24" s="213">
        <f>F304</f>
        <v>0</v>
      </c>
    </row>
    <row r="25" spans="1:6">
      <c r="A25" s="173" t="s">
        <v>1229</v>
      </c>
      <c r="B25" s="174" t="s">
        <v>1230</v>
      </c>
      <c r="C25" s="213">
        <f>F336</f>
        <v>0</v>
      </c>
    </row>
    <row r="26" spans="1:6">
      <c r="A26" s="6" t="s">
        <v>1231</v>
      </c>
      <c r="B26" s="7" t="s">
        <v>22</v>
      </c>
      <c r="C26" s="214">
        <f>F341</f>
        <v>0</v>
      </c>
    </row>
    <row r="27" spans="1:6">
      <c r="A27" s="17"/>
      <c r="B27" s="18" t="s">
        <v>8</v>
      </c>
      <c r="C27" s="215">
        <f>SUM(C6:C26)</f>
        <v>0</v>
      </c>
    </row>
    <row r="29" spans="1:6">
      <c r="A29" s="10"/>
      <c r="B29" s="10"/>
      <c r="C29" s="11" t="s">
        <v>48</v>
      </c>
      <c r="D29" s="223" t="s">
        <v>49</v>
      </c>
      <c r="E29" s="223" t="s">
        <v>50</v>
      </c>
      <c r="F29" s="223" t="s">
        <v>7</v>
      </c>
    </row>
    <row r="30" spans="1:6">
      <c r="A30" s="98" t="s">
        <v>426</v>
      </c>
      <c r="B30" s="12" t="s">
        <v>12</v>
      </c>
      <c r="C30" s="15"/>
      <c r="D30" s="225"/>
      <c r="E30" s="225"/>
      <c r="F30" s="225"/>
    </row>
    <row r="31" spans="1:6">
      <c r="A31" s="24" t="s">
        <v>289</v>
      </c>
      <c r="B31" s="25" t="s">
        <v>40</v>
      </c>
      <c r="C31" s="26"/>
      <c r="D31" s="248"/>
      <c r="E31" s="249"/>
      <c r="F31" s="248"/>
    </row>
    <row r="32" spans="1:6">
      <c r="A32" s="24" t="s">
        <v>489</v>
      </c>
      <c r="B32" s="27" t="s">
        <v>42</v>
      </c>
      <c r="C32" s="28" t="s">
        <v>51</v>
      </c>
      <c r="D32" s="250">
        <v>80</v>
      </c>
      <c r="E32" s="249"/>
      <c r="F32" s="248">
        <f>ROUND((D32*E32),2)</f>
        <v>0</v>
      </c>
    </row>
    <row r="33" spans="1:6" ht="28.5">
      <c r="A33" s="24" t="s">
        <v>490</v>
      </c>
      <c r="B33" s="27" t="s">
        <v>491</v>
      </c>
      <c r="C33" s="26" t="s">
        <v>51</v>
      </c>
      <c r="D33" s="248">
        <v>19</v>
      </c>
      <c r="E33" s="249"/>
      <c r="F33" s="248">
        <f t="shared" ref="F33:F34" si="0">ROUND((D33*E33),2)</f>
        <v>0</v>
      </c>
    </row>
    <row r="34" spans="1:6" ht="28.5">
      <c r="A34" s="24" t="s">
        <v>46</v>
      </c>
      <c r="B34" s="27" t="s">
        <v>44</v>
      </c>
      <c r="C34" s="29" t="s">
        <v>51</v>
      </c>
      <c r="D34" s="251">
        <v>1</v>
      </c>
      <c r="E34" s="249"/>
      <c r="F34" s="248">
        <f t="shared" si="0"/>
        <v>0</v>
      </c>
    </row>
    <row r="35" spans="1:6">
      <c r="A35" s="22" t="s">
        <v>426</v>
      </c>
      <c r="B35" s="22" t="s">
        <v>57</v>
      </c>
      <c r="C35" s="23"/>
      <c r="D35" s="247"/>
      <c r="E35" s="252"/>
      <c r="F35" s="247">
        <f>SUM(F32:F34)</f>
        <v>0</v>
      </c>
    </row>
    <row r="36" spans="1:6" s="94" customFormat="1">
      <c r="A36" s="95"/>
      <c r="B36" s="93"/>
      <c r="C36" s="106"/>
      <c r="D36" s="312"/>
      <c r="E36" s="313"/>
      <c r="F36" s="314"/>
    </row>
    <row r="37" spans="1:6">
      <c r="A37" s="98" t="s">
        <v>427</v>
      </c>
      <c r="B37" s="83" t="s">
        <v>492</v>
      </c>
      <c r="C37" s="37"/>
      <c r="D37" s="256"/>
      <c r="E37" s="315"/>
      <c r="F37" s="256"/>
    </row>
    <row r="38" spans="1:6">
      <c r="A38" s="24" t="s">
        <v>294</v>
      </c>
      <c r="B38" s="25" t="s">
        <v>493</v>
      </c>
      <c r="C38" s="26"/>
      <c r="D38" s="248"/>
      <c r="E38" s="249"/>
      <c r="F38" s="248"/>
    </row>
    <row r="39" spans="1:6" ht="57">
      <c r="A39" s="24" t="s">
        <v>506</v>
      </c>
      <c r="B39" s="27" t="s">
        <v>494</v>
      </c>
      <c r="C39" s="29" t="s">
        <v>51</v>
      </c>
      <c r="D39" s="251">
        <v>37</v>
      </c>
      <c r="E39" s="249"/>
      <c r="F39" s="248">
        <f>ROUND((D39*E39),2)</f>
        <v>0</v>
      </c>
    </row>
    <row r="40" spans="1:6" ht="57">
      <c r="A40" s="24" t="s">
        <v>507</v>
      </c>
      <c r="B40" s="27" t="s">
        <v>495</v>
      </c>
      <c r="C40" s="29" t="s">
        <v>51</v>
      </c>
      <c r="D40" s="251">
        <v>39</v>
      </c>
      <c r="E40" s="249"/>
      <c r="F40" s="248">
        <f>ROUND((D40*E40),2)</f>
        <v>0</v>
      </c>
    </row>
    <row r="41" spans="1:6" ht="57">
      <c r="A41" s="24" t="s">
        <v>508</v>
      </c>
      <c r="B41" s="27" t="s">
        <v>496</v>
      </c>
      <c r="C41" s="29" t="s">
        <v>51</v>
      </c>
      <c r="D41" s="251">
        <v>4</v>
      </c>
      <c r="E41" s="249"/>
      <c r="F41" s="248">
        <f t="shared" ref="F41:F48" si="1">ROUND((D41*E41),2)</f>
        <v>0</v>
      </c>
    </row>
    <row r="42" spans="1:6" ht="85.5">
      <c r="A42" s="24" t="s">
        <v>509</v>
      </c>
      <c r="B42" s="27" t="s">
        <v>497</v>
      </c>
      <c r="C42" s="29" t="s">
        <v>51</v>
      </c>
      <c r="D42" s="251">
        <v>37</v>
      </c>
      <c r="E42" s="249"/>
      <c r="F42" s="248">
        <f t="shared" si="1"/>
        <v>0</v>
      </c>
    </row>
    <row r="43" spans="1:6" ht="85.5">
      <c r="A43" s="24" t="s">
        <v>510</v>
      </c>
      <c r="B43" s="27" t="s">
        <v>498</v>
      </c>
      <c r="C43" s="29" t="s">
        <v>51</v>
      </c>
      <c r="D43" s="251">
        <v>39</v>
      </c>
      <c r="E43" s="249"/>
      <c r="F43" s="248">
        <f t="shared" si="1"/>
        <v>0</v>
      </c>
    </row>
    <row r="44" spans="1:6" ht="85.5">
      <c r="A44" s="24" t="s">
        <v>511</v>
      </c>
      <c r="B44" s="27" t="s">
        <v>499</v>
      </c>
      <c r="C44" s="29" t="s">
        <v>51</v>
      </c>
      <c r="D44" s="251">
        <v>4</v>
      </c>
      <c r="E44" s="249"/>
      <c r="F44" s="248">
        <f t="shared" si="1"/>
        <v>0</v>
      </c>
    </row>
    <row r="45" spans="1:6" ht="28.5">
      <c r="A45" s="24" t="s">
        <v>512</v>
      </c>
      <c r="B45" s="27" t="s">
        <v>500</v>
      </c>
      <c r="C45" s="29" t="s">
        <v>51</v>
      </c>
      <c r="D45" s="251">
        <v>80</v>
      </c>
      <c r="E45" s="249"/>
      <c r="F45" s="248">
        <f t="shared" si="1"/>
        <v>0</v>
      </c>
    </row>
    <row r="46" spans="1:6" ht="28.5">
      <c r="A46" s="24" t="s">
        <v>513</v>
      </c>
      <c r="B46" s="27" t="s">
        <v>501</v>
      </c>
      <c r="C46" s="29" t="s">
        <v>502</v>
      </c>
      <c r="D46" s="316">
        <v>320</v>
      </c>
      <c r="E46" s="249"/>
      <c r="F46" s="248">
        <f t="shared" si="1"/>
        <v>0</v>
      </c>
    </row>
    <row r="47" spans="1:6">
      <c r="A47" s="24" t="s">
        <v>514</v>
      </c>
      <c r="B47" s="27" t="s">
        <v>503</v>
      </c>
      <c r="C47" s="29" t="s">
        <v>51</v>
      </c>
      <c r="D47" s="251">
        <v>80</v>
      </c>
      <c r="E47" s="249"/>
      <c r="F47" s="248">
        <f t="shared" si="1"/>
        <v>0</v>
      </c>
    </row>
    <row r="48" spans="1:6">
      <c r="A48" s="24" t="s">
        <v>515</v>
      </c>
      <c r="B48" s="97" t="s">
        <v>504</v>
      </c>
      <c r="C48" s="96" t="s">
        <v>51</v>
      </c>
      <c r="D48" s="316">
        <v>8</v>
      </c>
      <c r="E48" s="317"/>
      <c r="F48" s="318">
        <f t="shared" si="1"/>
        <v>0</v>
      </c>
    </row>
    <row r="49" spans="1:6">
      <c r="A49" s="22" t="s">
        <v>427</v>
      </c>
      <c r="B49" s="22" t="s">
        <v>516</v>
      </c>
      <c r="C49" s="23"/>
      <c r="D49" s="247"/>
      <c r="E49" s="252"/>
      <c r="F49" s="247">
        <f>ROUND((SUM(F39:F48)),2)</f>
        <v>0</v>
      </c>
    </row>
    <row r="50" spans="1:6">
      <c r="E50" s="278"/>
    </row>
    <row r="51" spans="1:6">
      <c r="A51" s="98" t="s">
        <v>434</v>
      </c>
      <c r="B51" s="83" t="s">
        <v>517</v>
      </c>
      <c r="C51" s="37"/>
      <c r="D51" s="256"/>
      <c r="E51" s="315"/>
      <c r="F51" s="256"/>
    </row>
    <row r="52" spans="1:6">
      <c r="A52" s="31" t="s">
        <v>361</v>
      </c>
      <c r="B52" s="92" t="s">
        <v>519</v>
      </c>
      <c r="C52" s="32"/>
      <c r="D52" s="228"/>
      <c r="E52" s="233"/>
      <c r="F52" s="228"/>
    </row>
    <row r="53" spans="1:6" ht="85.5">
      <c r="A53" s="24" t="s">
        <v>518</v>
      </c>
      <c r="B53" s="27" t="s">
        <v>520</v>
      </c>
      <c r="C53" s="29" t="s">
        <v>51</v>
      </c>
      <c r="D53" s="251">
        <v>6</v>
      </c>
      <c r="E53" s="278"/>
      <c r="F53" s="248">
        <f t="shared" ref="F53:F56" si="2">ROUND((D53*E53),2)</f>
        <v>0</v>
      </c>
    </row>
    <row r="54" spans="1:6" ht="42.75">
      <c r="A54" s="24" t="s">
        <v>526</v>
      </c>
      <c r="B54" s="27" t="s">
        <v>521</v>
      </c>
      <c r="C54" s="29" t="s">
        <v>51</v>
      </c>
      <c r="D54" s="251">
        <v>4</v>
      </c>
      <c r="E54" s="309"/>
      <c r="F54" s="248">
        <f t="shared" si="2"/>
        <v>0</v>
      </c>
    </row>
    <row r="55" spans="1:6" ht="28.5">
      <c r="A55" s="24" t="s">
        <v>527</v>
      </c>
      <c r="B55" s="27" t="s">
        <v>522</v>
      </c>
      <c r="C55" s="29" t="s">
        <v>51</v>
      </c>
      <c r="D55" s="251">
        <v>6</v>
      </c>
      <c r="E55" s="278"/>
      <c r="F55" s="248">
        <f t="shared" si="2"/>
        <v>0</v>
      </c>
    </row>
    <row r="56" spans="1:6" ht="57">
      <c r="A56" s="24" t="s">
        <v>528</v>
      </c>
      <c r="B56" s="27" t="s">
        <v>800</v>
      </c>
      <c r="C56" s="29" t="s">
        <v>395</v>
      </c>
      <c r="D56" s="251">
        <v>72</v>
      </c>
      <c r="E56" s="309"/>
      <c r="F56" s="248">
        <f t="shared" si="2"/>
        <v>0</v>
      </c>
    </row>
    <row r="57" spans="1:6">
      <c r="A57" s="24"/>
      <c r="B57" s="92" t="s">
        <v>523</v>
      </c>
      <c r="C57" s="32"/>
      <c r="D57" s="228"/>
      <c r="E57" s="233"/>
      <c r="F57" s="228">
        <f>ROUND((SUM(F53:F56)),2)</f>
        <v>0</v>
      </c>
    </row>
    <row r="58" spans="1:6">
      <c r="A58" s="31" t="s">
        <v>362</v>
      </c>
      <c r="B58" s="92" t="s">
        <v>524</v>
      </c>
      <c r="C58" s="32"/>
      <c r="D58" s="228"/>
      <c r="E58" s="233"/>
      <c r="F58" s="228"/>
    </row>
    <row r="59" spans="1:6" ht="71.25">
      <c r="A59" s="24" t="s">
        <v>525</v>
      </c>
      <c r="B59" s="27" t="s">
        <v>529</v>
      </c>
      <c r="C59" s="96" t="s">
        <v>51</v>
      </c>
      <c r="D59" s="316">
        <v>2</v>
      </c>
      <c r="E59" s="309"/>
      <c r="F59" s="248">
        <f t="shared" ref="F59:F63" si="3">ROUND((D59*E59),2)</f>
        <v>0</v>
      </c>
    </row>
    <row r="60" spans="1:6" ht="28.5">
      <c r="A60" s="24" t="s">
        <v>533</v>
      </c>
      <c r="B60" s="27" t="s">
        <v>530</v>
      </c>
      <c r="C60" s="96" t="s">
        <v>51</v>
      </c>
      <c r="D60" s="316">
        <v>2</v>
      </c>
      <c r="E60" s="309"/>
      <c r="F60" s="248">
        <f t="shared" si="3"/>
        <v>0</v>
      </c>
    </row>
    <row r="61" spans="1:6" ht="28.5">
      <c r="A61" s="24" t="s">
        <v>534</v>
      </c>
      <c r="B61" s="27" t="s">
        <v>531</v>
      </c>
      <c r="C61" s="96" t="s">
        <v>51</v>
      </c>
      <c r="D61" s="316">
        <v>3</v>
      </c>
      <c r="E61" s="309"/>
      <c r="F61" s="248">
        <f t="shared" si="3"/>
        <v>0</v>
      </c>
    </row>
    <row r="62" spans="1:6" ht="42.75">
      <c r="A62" s="24" t="s">
        <v>535</v>
      </c>
      <c r="B62" s="27" t="s">
        <v>532</v>
      </c>
      <c r="C62" s="96" t="s">
        <v>51</v>
      </c>
      <c r="D62" s="316">
        <v>4</v>
      </c>
      <c r="E62" s="309"/>
      <c r="F62" s="248">
        <f t="shared" si="3"/>
        <v>0</v>
      </c>
    </row>
    <row r="63" spans="1:6" ht="28.5">
      <c r="A63" s="24" t="s">
        <v>536</v>
      </c>
      <c r="B63" s="27" t="s">
        <v>799</v>
      </c>
      <c r="C63" s="96" t="s">
        <v>51</v>
      </c>
      <c r="D63" s="316">
        <v>4</v>
      </c>
      <c r="E63" s="309"/>
      <c r="F63" s="248">
        <f t="shared" si="3"/>
        <v>0</v>
      </c>
    </row>
    <row r="64" spans="1:6">
      <c r="A64" s="24"/>
      <c r="B64" s="92" t="s">
        <v>537</v>
      </c>
      <c r="C64" s="32"/>
      <c r="D64" s="228"/>
      <c r="E64" s="233"/>
      <c r="F64" s="228">
        <f>ROUND((SUM(F59:F63)),2)</f>
        <v>0</v>
      </c>
    </row>
    <row r="65" spans="1:6">
      <c r="A65" s="22" t="s">
        <v>434</v>
      </c>
      <c r="B65" s="22" t="s">
        <v>538</v>
      </c>
      <c r="C65" s="23"/>
      <c r="D65" s="247"/>
      <c r="E65" s="252"/>
      <c r="F65" s="247">
        <f>F57+F64</f>
        <v>0</v>
      </c>
    </row>
    <row r="66" spans="1:6">
      <c r="E66" s="278"/>
    </row>
    <row r="67" spans="1:6">
      <c r="A67" s="98" t="s">
        <v>435</v>
      </c>
      <c r="B67" s="90" t="s">
        <v>539</v>
      </c>
      <c r="C67" s="89"/>
      <c r="D67" s="319"/>
      <c r="E67" s="320"/>
      <c r="F67" s="319"/>
    </row>
    <row r="68" spans="1:6">
      <c r="A68" s="88" t="s">
        <v>425</v>
      </c>
      <c r="B68" s="88" t="s">
        <v>14</v>
      </c>
      <c r="C68" s="88"/>
      <c r="D68" s="321"/>
      <c r="E68" s="322"/>
      <c r="F68" s="321"/>
    </row>
    <row r="69" spans="1:6" ht="57">
      <c r="A69" s="105" t="s">
        <v>540</v>
      </c>
      <c r="B69" s="27" t="s">
        <v>559</v>
      </c>
      <c r="C69" s="96" t="s">
        <v>51</v>
      </c>
      <c r="D69" s="316">
        <v>2</v>
      </c>
      <c r="E69" s="309"/>
      <c r="F69" s="248">
        <f t="shared" ref="F69:F83" si="4">ROUND((D69*E69),2)</f>
        <v>0</v>
      </c>
    </row>
    <row r="70" spans="1:6" ht="28.5">
      <c r="A70" s="105" t="s">
        <v>541</v>
      </c>
      <c r="B70" s="27" t="s">
        <v>558</v>
      </c>
      <c r="C70" s="96" t="s">
        <v>61</v>
      </c>
      <c r="D70" s="316">
        <f>36.5*3*1.1</f>
        <v>120.45</v>
      </c>
      <c r="E70" s="309"/>
      <c r="F70" s="248">
        <f t="shared" si="4"/>
        <v>0</v>
      </c>
    </row>
    <row r="71" spans="1:6">
      <c r="A71" s="105" t="s">
        <v>542</v>
      </c>
      <c r="B71" s="27" t="s">
        <v>557</v>
      </c>
      <c r="C71" s="96" t="s">
        <v>61</v>
      </c>
      <c r="D71" s="316">
        <f>22.05*1.05*76</f>
        <v>1759.5900000000001</v>
      </c>
      <c r="E71" s="309"/>
      <c r="F71" s="248">
        <f t="shared" si="4"/>
        <v>0</v>
      </c>
    </row>
    <row r="72" spans="1:6" ht="28.5">
      <c r="A72" s="105" t="s">
        <v>543</v>
      </c>
      <c r="B72" s="27" t="s">
        <v>556</v>
      </c>
      <c r="C72" s="96" t="s">
        <v>61</v>
      </c>
      <c r="D72" s="316">
        <f>(76+4)*(PI()*1^2/4)*1.1</f>
        <v>69.115038378975456</v>
      </c>
      <c r="E72" s="309"/>
      <c r="F72" s="248">
        <f t="shared" si="4"/>
        <v>0</v>
      </c>
    </row>
    <row r="73" spans="1:6" ht="71.25">
      <c r="A73" s="105" t="s">
        <v>544</v>
      </c>
      <c r="B73" s="27" t="s">
        <v>555</v>
      </c>
      <c r="C73" s="96" t="s">
        <v>61</v>
      </c>
      <c r="D73" s="316">
        <f>2*(25.05)*1.15</f>
        <v>57.614999999999995</v>
      </c>
      <c r="E73" s="309"/>
      <c r="F73" s="248">
        <f t="shared" si="4"/>
        <v>0</v>
      </c>
    </row>
    <row r="74" spans="1:6" ht="57">
      <c r="A74" s="105" t="s">
        <v>560</v>
      </c>
      <c r="B74" s="27" t="s">
        <v>554</v>
      </c>
      <c r="C74" s="96" t="s">
        <v>61</v>
      </c>
      <c r="D74" s="316">
        <f>25*1.05*12*18</f>
        <v>5670</v>
      </c>
      <c r="E74" s="309"/>
      <c r="F74" s="248">
        <f t="shared" si="4"/>
        <v>0</v>
      </c>
    </row>
    <row r="75" spans="1:6" ht="57">
      <c r="A75" s="105" t="s">
        <v>561</v>
      </c>
      <c r="B75" s="27" t="s">
        <v>553</v>
      </c>
      <c r="C75" s="96" t="s">
        <v>61</v>
      </c>
      <c r="D75" s="316">
        <f>(50.5*2+32.2*3+49.6*22+32.6*33+54.7*2+36.05*3)*1.05</f>
        <v>2711.2575000000006</v>
      </c>
      <c r="E75" s="309"/>
      <c r="F75" s="248">
        <f t="shared" si="4"/>
        <v>0</v>
      </c>
    </row>
    <row r="76" spans="1:6" ht="57">
      <c r="A76" s="105" t="s">
        <v>562</v>
      </c>
      <c r="B76" s="27" t="s">
        <v>552</v>
      </c>
      <c r="C76" s="96" t="s">
        <v>61</v>
      </c>
      <c r="D76" s="316">
        <v>690</v>
      </c>
      <c r="E76" s="309"/>
      <c r="F76" s="248">
        <f t="shared" si="4"/>
        <v>0</v>
      </c>
    </row>
    <row r="77" spans="1:6" ht="71.25">
      <c r="A77" s="105" t="s">
        <v>563</v>
      </c>
      <c r="B77" s="27" t="s">
        <v>551</v>
      </c>
      <c r="C77" s="96" t="s">
        <v>61</v>
      </c>
      <c r="D77" s="316">
        <f>(0.6*96.85)*2*1.2+(0.6*36.05*1.2)+(1.8*36.3*1.2)+(1.55*36.3*1.2)+(1.8*13*2)</f>
        <v>358.14600000000002</v>
      </c>
      <c r="E77" s="309"/>
      <c r="F77" s="248">
        <f t="shared" si="4"/>
        <v>0</v>
      </c>
    </row>
    <row r="78" spans="1:6" ht="42.75">
      <c r="A78" s="105" t="s">
        <v>564</v>
      </c>
      <c r="B78" s="27" t="s">
        <v>550</v>
      </c>
      <c r="C78" s="96" t="s">
        <v>61</v>
      </c>
      <c r="D78" s="316">
        <f>(0.25*96.5*2*1.2)+(0.25*35.3*2*1.2)</f>
        <v>79.08</v>
      </c>
      <c r="E78" s="309"/>
      <c r="F78" s="248">
        <f t="shared" si="4"/>
        <v>0</v>
      </c>
    </row>
    <row r="79" spans="1:6" ht="28.5">
      <c r="A79" s="105" t="s">
        <v>565</v>
      </c>
      <c r="B79" s="27" t="s">
        <v>549</v>
      </c>
      <c r="C79" s="96" t="s">
        <v>61</v>
      </c>
      <c r="D79" s="316">
        <f>0.45*(72+72)*1.15</f>
        <v>74.52</v>
      </c>
      <c r="E79" s="309"/>
      <c r="F79" s="248">
        <f t="shared" si="4"/>
        <v>0</v>
      </c>
    </row>
    <row r="80" spans="1:6" ht="42.75">
      <c r="A80" s="105" t="s">
        <v>566</v>
      </c>
      <c r="B80" s="27" t="s">
        <v>548</v>
      </c>
      <c r="C80" s="96" t="s">
        <v>61</v>
      </c>
      <c r="D80" s="316">
        <f>1.3*36.5*1.1</f>
        <v>52.195000000000007</v>
      </c>
      <c r="E80" s="309"/>
      <c r="F80" s="248">
        <f t="shared" si="4"/>
        <v>0</v>
      </c>
    </row>
    <row r="81" spans="1:6" ht="42.75">
      <c r="A81" s="105" t="s">
        <v>567</v>
      </c>
      <c r="B81" s="27" t="s">
        <v>547</v>
      </c>
      <c r="C81" s="96" t="s">
        <v>61</v>
      </c>
      <c r="D81" s="316">
        <f>0.1*100*2*1.1</f>
        <v>22</v>
      </c>
      <c r="E81" s="309"/>
      <c r="F81" s="248">
        <f t="shared" si="4"/>
        <v>0</v>
      </c>
    </row>
    <row r="82" spans="1:6" ht="42.75">
      <c r="A82" s="105" t="s">
        <v>568</v>
      </c>
      <c r="B82" s="27" t="s">
        <v>546</v>
      </c>
      <c r="C82" s="96" t="s">
        <v>61</v>
      </c>
      <c r="D82" s="316">
        <v>35.5</v>
      </c>
      <c r="E82" s="309"/>
      <c r="F82" s="248">
        <f t="shared" si="4"/>
        <v>0</v>
      </c>
    </row>
    <row r="83" spans="1:6" ht="42.75">
      <c r="A83" s="105" t="s">
        <v>569</v>
      </c>
      <c r="B83" s="27" t="s">
        <v>545</v>
      </c>
      <c r="C83" s="96" t="s">
        <v>61</v>
      </c>
      <c r="D83" s="316">
        <v>37.5</v>
      </c>
      <c r="E83" s="309"/>
      <c r="F83" s="248">
        <f t="shared" si="4"/>
        <v>0</v>
      </c>
    </row>
    <row r="84" spans="1:6">
      <c r="A84" s="105"/>
      <c r="B84" s="92" t="s">
        <v>88</v>
      </c>
      <c r="C84" s="32"/>
      <c r="D84" s="228"/>
      <c r="E84" s="233"/>
      <c r="F84" s="228">
        <f>ROUND((SUM(F69:F83)),2)</f>
        <v>0</v>
      </c>
    </row>
    <row r="85" spans="1:6">
      <c r="A85" s="88" t="s">
        <v>570</v>
      </c>
      <c r="B85" s="88" t="s">
        <v>571</v>
      </c>
      <c r="C85" s="88"/>
      <c r="D85" s="321"/>
      <c r="E85" s="322"/>
      <c r="F85" s="321"/>
    </row>
    <row r="86" spans="1:6" ht="71.25">
      <c r="A86" s="105" t="s">
        <v>572</v>
      </c>
      <c r="B86" s="27" t="s">
        <v>577</v>
      </c>
      <c r="C86" s="96" t="s">
        <v>114</v>
      </c>
      <c r="D86" s="316">
        <v>257000</v>
      </c>
      <c r="E86" s="323"/>
      <c r="F86" s="248">
        <f t="shared" ref="F86:F90" si="5">ROUND((D86*E86),2)</f>
        <v>0</v>
      </c>
    </row>
    <row r="87" spans="1:6" ht="57">
      <c r="A87" s="105" t="s">
        <v>573</v>
      </c>
      <c r="B87" s="27" t="s">
        <v>578</v>
      </c>
      <c r="C87" s="96" t="s">
        <v>114</v>
      </c>
      <c r="D87" s="316">
        <v>651000</v>
      </c>
      <c r="E87" s="323"/>
      <c r="F87" s="248">
        <f t="shared" si="5"/>
        <v>0</v>
      </c>
    </row>
    <row r="88" spans="1:6" ht="132" customHeight="1">
      <c r="A88" s="105" t="s">
        <v>574</v>
      </c>
      <c r="B88" s="27" t="s">
        <v>579</v>
      </c>
      <c r="C88" s="96" t="s">
        <v>114</v>
      </c>
      <c r="D88" s="316">
        <v>37000</v>
      </c>
      <c r="E88" s="323"/>
      <c r="F88" s="248">
        <f t="shared" si="5"/>
        <v>0</v>
      </c>
    </row>
    <row r="89" spans="1:6" ht="42.75">
      <c r="A89" s="105" t="s">
        <v>575</v>
      </c>
      <c r="B89" s="27" t="s">
        <v>580</v>
      </c>
      <c r="C89" s="96" t="s">
        <v>51</v>
      </c>
      <c r="D89" s="316">
        <v>504</v>
      </c>
      <c r="E89" s="323"/>
      <c r="F89" s="248">
        <f t="shared" si="5"/>
        <v>0</v>
      </c>
    </row>
    <row r="90" spans="1:6" ht="71.25">
      <c r="A90" s="105" t="s">
        <v>576</v>
      </c>
      <c r="B90" s="27" t="s">
        <v>581</v>
      </c>
      <c r="C90" s="96" t="s">
        <v>51</v>
      </c>
      <c r="D90" s="316">
        <v>18</v>
      </c>
      <c r="E90" s="323"/>
      <c r="F90" s="248">
        <f t="shared" si="5"/>
        <v>0</v>
      </c>
    </row>
    <row r="91" spans="1:6">
      <c r="A91" s="105"/>
      <c r="B91" s="92" t="s">
        <v>582</v>
      </c>
      <c r="C91" s="32"/>
      <c r="D91" s="228"/>
      <c r="E91" s="233"/>
      <c r="F91" s="228">
        <f>ROUND((SUM(F86:F90)),2)</f>
        <v>0</v>
      </c>
    </row>
    <row r="92" spans="1:6">
      <c r="A92" s="88" t="s">
        <v>583</v>
      </c>
      <c r="B92" s="88" t="s">
        <v>584</v>
      </c>
      <c r="C92" s="88"/>
      <c r="D92" s="321"/>
      <c r="E92" s="322"/>
      <c r="F92" s="321"/>
    </row>
    <row r="93" spans="1:6" ht="114">
      <c r="A93" s="105" t="s">
        <v>585</v>
      </c>
      <c r="B93" s="27" t="s">
        <v>600</v>
      </c>
      <c r="C93" s="96" t="s">
        <v>91</v>
      </c>
      <c r="D93" s="316">
        <v>135</v>
      </c>
      <c r="E93" s="323"/>
      <c r="F93" s="248">
        <f t="shared" ref="F93:F107" si="6">ROUND((D93*E93),2)</f>
        <v>0</v>
      </c>
    </row>
    <row r="94" spans="1:6" ht="42.75">
      <c r="A94" s="105" t="s">
        <v>586</v>
      </c>
      <c r="B94" s="27" t="s">
        <v>601</v>
      </c>
      <c r="C94" s="96" t="s">
        <v>91</v>
      </c>
      <c r="D94" s="316">
        <v>239</v>
      </c>
      <c r="E94" s="323"/>
      <c r="F94" s="248">
        <f t="shared" si="6"/>
        <v>0</v>
      </c>
    </row>
    <row r="95" spans="1:6" ht="57">
      <c r="A95" s="105" t="s">
        <v>587</v>
      </c>
      <c r="B95" s="27" t="s">
        <v>602</v>
      </c>
      <c r="C95" s="96" t="s">
        <v>91</v>
      </c>
      <c r="D95" s="316">
        <v>42</v>
      </c>
      <c r="E95" s="323"/>
      <c r="F95" s="248">
        <f t="shared" si="6"/>
        <v>0</v>
      </c>
    </row>
    <row r="96" spans="1:6" ht="142.5">
      <c r="A96" s="105" t="s">
        <v>588</v>
      </c>
      <c r="B96" s="27" t="s">
        <v>603</v>
      </c>
      <c r="C96" s="96" t="s">
        <v>91</v>
      </c>
      <c r="D96" s="316">
        <v>875</v>
      </c>
      <c r="E96" s="323"/>
      <c r="F96" s="248">
        <f t="shared" si="6"/>
        <v>0</v>
      </c>
    </row>
    <row r="97" spans="1:6" ht="99.75">
      <c r="A97" s="105" t="s">
        <v>589</v>
      </c>
      <c r="B97" s="27" t="s">
        <v>604</v>
      </c>
      <c r="C97" s="96" t="s">
        <v>91</v>
      </c>
      <c r="D97" s="316">
        <v>153</v>
      </c>
      <c r="E97" s="323"/>
      <c r="F97" s="248">
        <f t="shared" si="6"/>
        <v>0</v>
      </c>
    </row>
    <row r="98" spans="1:6" ht="114">
      <c r="A98" s="105" t="s">
        <v>590</v>
      </c>
      <c r="B98" s="27" t="s">
        <v>605</v>
      </c>
      <c r="C98" s="96" t="s">
        <v>91</v>
      </c>
      <c r="D98" s="316">
        <v>163</v>
      </c>
      <c r="E98" s="323"/>
      <c r="F98" s="248">
        <f t="shared" si="6"/>
        <v>0</v>
      </c>
    </row>
    <row r="99" spans="1:6" ht="114">
      <c r="A99" s="105" t="s">
        <v>591</v>
      </c>
      <c r="B99" s="27" t="s">
        <v>606</v>
      </c>
      <c r="C99" s="96" t="s">
        <v>91</v>
      </c>
      <c r="D99" s="316">
        <v>20</v>
      </c>
      <c r="E99" s="323"/>
      <c r="F99" s="248">
        <f t="shared" si="6"/>
        <v>0</v>
      </c>
    </row>
    <row r="100" spans="1:6" ht="114">
      <c r="A100" s="105" t="s">
        <v>592</v>
      </c>
      <c r="B100" s="27" t="s">
        <v>607</v>
      </c>
      <c r="C100" s="96" t="s">
        <v>91</v>
      </c>
      <c r="D100" s="316">
        <v>22</v>
      </c>
      <c r="E100" s="323"/>
      <c r="F100" s="248">
        <f t="shared" si="6"/>
        <v>0</v>
      </c>
    </row>
    <row r="101" spans="1:6" ht="114">
      <c r="A101" s="105" t="s">
        <v>593</v>
      </c>
      <c r="B101" s="27" t="s">
        <v>608</v>
      </c>
      <c r="C101" s="96" t="s">
        <v>91</v>
      </c>
      <c r="D101" s="316">
        <v>40</v>
      </c>
      <c r="E101" s="323"/>
      <c r="F101" s="248">
        <f t="shared" si="6"/>
        <v>0</v>
      </c>
    </row>
    <row r="102" spans="1:6" ht="57">
      <c r="A102" s="105" t="s">
        <v>594</v>
      </c>
      <c r="B102" s="27" t="s">
        <v>609</v>
      </c>
      <c r="C102" s="96" t="s">
        <v>91</v>
      </c>
      <c r="D102" s="316">
        <v>908</v>
      </c>
      <c r="E102" s="323"/>
      <c r="F102" s="248">
        <f t="shared" si="6"/>
        <v>0</v>
      </c>
    </row>
    <row r="103" spans="1:6" ht="42.75">
      <c r="A103" s="105" t="s">
        <v>595</v>
      </c>
      <c r="B103" s="27" t="s">
        <v>610</v>
      </c>
      <c r="C103" s="96" t="s">
        <v>91</v>
      </c>
      <c r="D103" s="316">
        <v>41</v>
      </c>
      <c r="E103" s="323"/>
      <c r="F103" s="248">
        <f t="shared" si="6"/>
        <v>0</v>
      </c>
    </row>
    <row r="104" spans="1:6" ht="42.75">
      <c r="A104" s="105" t="s">
        <v>596</v>
      </c>
      <c r="B104" s="27" t="s">
        <v>611</v>
      </c>
      <c r="C104" s="96" t="s">
        <v>91</v>
      </c>
      <c r="D104" s="316">
        <v>1104</v>
      </c>
      <c r="E104" s="323"/>
      <c r="F104" s="248">
        <f t="shared" si="6"/>
        <v>0</v>
      </c>
    </row>
    <row r="105" spans="1:6" ht="42.75">
      <c r="A105" s="105" t="s">
        <v>597</v>
      </c>
      <c r="B105" s="27" t="s">
        <v>612</v>
      </c>
      <c r="C105" s="96" t="s">
        <v>91</v>
      </c>
      <c r="D105" s="316">
        <v>34</v>
      </c>
      <c r="E105" s="323"/>
      <c r="F105" s="248">
        <f t="shared" si="6"/>
        <v>0</v>
      </c>
    </row>
    <row r="106" spans="1:6" ht="57">
      <c r="A106" s="105" t="s">
        <v>598</v>
      </c>
      <c r="B106" s="27" t="s">
        <v>613</v>
      </c>
      <c r="C106" s="96" t="s">
        <v>91</v>
      </c>
      <c r="D106" s="316">
        <v>2</v>
      </c>
      <c r="E106" s="323"/>
      <c r="F106" s="248">
        <f t="shared" si="6"/>
        <v>0</v>
      </c>
    </row>
    <row r="107" spans="1:6" ht="57">
      <c r="A107" s="105" t="s">
        <v>599</v>
      </c>
      <c r="B107" s="27" t="s">
        <v>614</v>
      </c>
      <c r="C107" s="96" t="s">
        <v>91</v>
      </c>
      <c r="D107" s="316">
        <v>706</v>
      </c>
      <c r="E107" s="323"/>
      <c r="F107" s="248">
        <f t="shared" si="6"/>
        <v>0</v>
      </c>
    </row>
    <row r="108" spans="1:6">
      <c r="A108" s="105"/>
      <c r="B108" s="92" t="s">
        <v>615</v>
      </c>
      <c r="C108" s="32"/>
      <c r="D108" s="228"/>
      <c r="E108" s="233"/>
      <c r="F108" s="228">
        <f>ROUND((SUM(F93:F107)),2)</f>
        <v>0</v>
      </c>
    </row>
    <row r="109" spans="1:6">
      <c r="A109" s="88" t="s">
        <v>616</v>
      </c>
      <c r="B109" s="88" t="s">
        <v>617</v>
      </c>
      <c r="C109" s="88"/>
      <c r="D109" s="321"/>
      <c r="E109" s="322"/>
      <c r="F109" s="321"/>
    </row>
    <row r="110" spans="1:6" ht="28.5">
      <c r="A110" s="105" t="s">
        <v>621</v>
      </c>
      <c r="B110" s="27" t="s">
        <v>622</v>
      </c>
      <c r="C110" s="96" t="s">
        <v>51</v>
      </c>
      <c r="D110" s="316">
        <v>1</v>
      </c>
      <c r="E110" s="323"/>
      <c r="F110" s="248">
        <f t="shared" ref="F110:F111" si="7">ROUND((D110*E110),2)</f>
        <v>0</v>
      </c>
    </row>
    <row r="111" spans="1:6" ht="42.75">
      <c r="A111" s="105" t="s">
        <v>620</v>
      </c>
      <c r="B111" s="27" t="s">
        <v>623</v>
      </c>
      <c r="C111" s="91" t="s">
        <v>51</v>
      </c>
      <c r="D111" s="324">
        <v>1</v>
      </c>
      <c r="E111" s="323"/>
      <c r="F111" s="248">
        <f t="shared" si="7"/>
        <v>0</v>
      </c>
    </row>
    <row r="112" spans="1:6" ht="28.5">
      <c r="A112" s="105"/>
      <c r="B112" s="92" t="s">
        <v>624</v>
      </c>
      <c r="C112" s="32"/>
      <c r="D112" s="228"/>
      <c r="E112" s="233"/>
      <c r="F112" s="228">
        <f>ROUND((SUM(F110:F111)),2)</f>
        <v>0</v>
      </c>
    </row>
    <row r="113" spans="1:6">
      <c r="A113" s="88" t="s">
        <v>619</v>
      </c>
      <c r="B113" s="88" t="s">
        <v>618</v>
      </c>
      <c r="C113" s="88"/>
      <c r="D113" s="321"/>
      <c r="E113" s="322"/>
      <c r="F113" s="321"/>
    </row>
    <row r="114" spans="1:6" ht="57">
      <c r="A114" s="105" t="s">
        <v>625</v>
      </c>
      <c r="B114" s="27" t="s">
        <v>630</v>
      </c>
      <c r="C114" s="96" t="s">
        <v>114</v>
      </c>
      <c r="D114" s="316">
        <v>10000</v>
      </c>
      <c r="E114" s="309"/>
      <c r="F114" s="248">
        <f t="shared" ref="F114:F118" si="8">ROUND((D114*E114),2)</f>
        <v>0</v>
      </c>
    </row>
    <row r="115" spans="1:6" ht="42.75">
      <c r="A115" s="105" t="s">
        <v>626</v>
      </c>
      <c r="B115" s="27" t="s">
        <v>631</v>
      </c>
      <c r="C115" s="96" t="s">
        <v>61</v>
      </c>
      <c r="D115" s="316">
        <f>3500*1.1</f>
        <v>3850.0000000000005</v>
      </c>
      <c r="E115" s="309"/>
      <c r="F115" s="248">
        <f t="shared" si="8"/>
        <v>0</v>
      </c>
    </row>
    <row r="116" spans="1:6" ht="57">
      <c r="A116" s="105" t="s">
        <v>627</v>
      </c>
      <c r="B116" s="27" t="s">
        <v>632</v>
      </c>
      <c r="C116" s="96" t="s">
        <v>61</v>
      </c>
      <c r="D116" s="316">
        <f>3500*1.1</f>
        <v>3850.0000000000005</v>
      </c>
      <c r="E116" s="309"/>
      <c r="F116" s="248">
        <f t="shared" si="8"/>
        <v>0</v>
      </c>
    </row>
    <row r="117" spans="1:6" ht="28.5">
      <c r="A117" s="105" t="s">
        <v>628</v>
      </c>
      <c r="B117" s="27" t="s">
        <v>633</v>
      </c>
      <c r="C117" s="96" t="s">
        <v>61</v>
      </c>
      <c r="D117" s="316">
        <f>3500*1.1</f>
        <v>3850.0000000000005</v>
      </c>
      <c r="E117" s="309"/>
      <c r="F117" s="248">
        <f t="shared" si="8"/>
        <v>0</v>
      </c>
    </row>
    <row r="118" spans="1:6" ht="85.5">
      <c r="A118" s="105" t="s">
        <v>629</v>
      </c>
      <c r="B118" s="27" t="s">
        <v>634</v>
      </c>
      <c r="C118" s="96" t="s">
        <v>61</v>
      </c>
      <c r="D118" s="316">
        <v>198</v>
      </c>
      <c r="E118" s="309"/>
      <c r="F118" s="248">
        <f t="shared" si="8"/>
        <v>0</v>
      </c>
    </row>
    <row r="119" spans="1:6">
      <c r="B119" s="92" t="s">
        <v>635</v>
      </c>
      <c r="C119" s="32"/>
      <c r="D119" s="228"/>
      <c r="E119" s="233"/>
      <c r="F119" s="228">
        <f>ROUND((SUM(F114:F118)),2)</f>
        <v>0</v>
      </c>
    </row>
    <row r="120" spans="1:6">
      <c r="A120" s="22" t="s">
        <v>435</v>
      </c>
      <c r="B120" s="22" t="s">
        <v>637</v>
      </c>
      <c r="C120" s="23"/>
      <c r="D120" s="247"/>
      <c r="E120" s="252"/>
      <c r="F120" s="247">
        <f>F84+F91+F108+F112+F119</f>
        <v>0</v>
      </c>
    </row>
    <row r="121" spans="1:6">
      <c r="E121" s="278"/>
    </row>
    <row r="122" spans="1:6">
      <c r="A122" s="98" t="s">
        <v>436</v>
      </c>
      <c r="B122" s="90" t="s">
        <v>636</v>
      </c>
      <c r="C122" s="89"/>
      <c r="D122" s="319"/>
      <c r="E122" s="320"/>
      <c r="F122" s="319"/>
    </row>
    <row r="123" spans="1:6">
      <c r="A123" s="88" t="s">
        <v>441</v>
      </c>
      <c r="B123" s="88" t="s">
        <v>638</v>
      </c>
      <c r="C123" s="88"/>
      <c r="D123" s="321"/>
      <c r="E123" s="322"/>
      <c r="F123" s="321"/>
    </row>
    <row r="124" spans="1:6" ht="28.5">
      <c r="A124" s="105" t="s">
        <v>640</v>
      </c>
      <c r="B124" s="27" t="s">
        <v>639</v>
      </c>
      <c r="C124" s="394"/>
      <c r="D124" s="395"/>
      <c r="E124" s="398"/>
      <c r="F124" s="396"/>
    </row>
    <row r="125" spans="1:6">
      <c r="B125" s="92" t="s">
        <v>641</v>
      </c>
      <c r="C125" s="32"/>
      <c r="D125" s="228"/>
      <c r="E125" s="233"/>
      <c r="F125" s="396"/>
    </row>
    <row r="126" spans="1:6">
      <c r="A126" s="88" t="s">
        <v>449</v>
      </c>
      <c r="B126" s="88" t="s">
        <v>642</v>
      </c>
      <c r="C126" s="88"/>
      <c r="D126" s="321"/>
      <c r="E126" s="322"/>
      <c r="F126" s="321"/>
    </row>
    <row r="127" spans="1:6" ht="99.75">
      <c r="A127" s="105" t="s">
        <v>643</v>
      </c>
      <c r="B127" s="27" t="s">
        <v>644</v>
      </c>
      <c r="C127" s="96" t="s">
        <v>76</v>
      </c>
      <c r="D127" s="316">
        <v>36</v>
      </c>
      <c r="E127" s="309"/>
      <c r="F127" s="248">
        <f t="shared" ref="F127" si="9">ROUND((D127*E127),2)</f>
        <v>0</v>
      </c>
    </row>
    <row r="128" spans="1:6">
      <c r="B128" s="92" t="s">
        <v>645</v>
      </c>
      <c r="C128" s="32"/>
      <c r="D128" s="228"/>
      <c r="E128" s="233"/>
      <c r="F128" s="228">
        <f>ROUND((SUM(F127)),2)</f>
        <v>0</v>
      </c>
    </row>
    <row r="129" spans="1:6">
      <c r="A129" s="22" t="s">
        <v>436</v>
      </c>
      <c r="B129" s="22" t="s">
        <v>646</v>
      </c>
      <c r="C129" s="23"/>
      <c r="D129" s="247"/>
      <c r="E129" s="252"/>
      <c r="F129" s="396">
        <f>F128</f>
        <v>0</v>
      </c>
    </row>
    <row r="130" spans="1:6">
      <c r="E130" s="278"/>
    </row>
    <row r="131" spans="1:6">
      <c r="A131" s="98" t="s">
        <v>437</v>
      </c>
      <c r="B131" s="90" t="s">
        <v>647</v>
      </c>
      <c r="C131" s="89"/>
      <c r="D131" s="319"/>
      <c r="E131" s="320"/>
      <c r="F131" s="319"/>
    </row>
    <row r="132" spans="1:6">
      <c r="A132" s="88" t="s">
        <v>471</v>
      </c>
      <c r="B132" s="88" t="s">
        <v>648</v>
      </c>
      <c r="C132" s="88"/>
      <c r="D132" s="321"/>
      <c r="E132" s="322"/>
      <c r="F132" s="321"/>
    </row>
    <row r="133" spans="1:6" ht="28.5">
      <c r="A133" s="105" t="s">
        <v>649</v>
      </c>
      <c r="B133" s="27" t="s">
        <v>650</v>
      </c>
      <c r="C133" s="96" t="s">
        <v>76</v>
      </c>
      <c r="D133" s="316">
        <v>1440</v>
      </c>
      <c r="E133" s="309"/>
      <c r="F133" s="248">
        <f>ROUND((D133*E133),2)</f>
        <v>0</v>
      </c>
    </row>
    <row r="134" spans="1:6" ht="42.75">
      <c r="A134" s="105" t="s">
        <v>653</v>
      </c>
      <c r="B134" s="27" t="s">
        <v>651</v>
      </c>
      <c r="C134" s="96" t="s">
        <v>76</v>
      </c>
      <c r="D134" s="316">
        <v>45</v>
      </c>
      <c r="E134" s="309"/>
      <c r="F134" s="248">
        <f>ROUND((D134*E134),2)</f>
        <v>0</v>
      </c>
    </row>
    <row r="135" spans="1:6">
      <c r="A135" s="105" t="s">
        <v>654</v>
      </c>
      <c r="B135" s="27" t="s">
        <v>652</v>
      </c>
      <c r="C135" s="96" t="s">
        <v>406</v>
      </c>
      <c r="D135" s="316" t="s">
        <v>406</v>
      </c>
      <c r="E135" s="309"/>
      <c r="F135" s="248"/>
    </row>
    <row r="136" spans="1:6">
      <c r="B136" s="92" t="s">
        <v>655</v>
      </c>
      <c r="C136" s="32"/>
      <c r="D136" s="228"/>
      <c r="E136" s="233"/>
      <c r="F136" s="228">
        <f>ROUND((SUM(F133:F135)),2)</f>
        <v>0</v>
      </c>
    </row>
    <row r="137" spans="1:6">
      <c r="A137" s="88" t="s">
        <v>472</v>
      </c>
      <c r="B137" s="88" t="s">
        <v>656</v>
      </c>
      <c r="C137" s="88"/>
      <c r="D137" s="321"/>
      <c r="E137" s="322"/>
      <c r="F137" s="321"/>
    </row>
    <row r="138" spans="1:6">
      <c r="A138" s="105" t="s">
        <v>658</v>
      </c>
      <c r="B138" s="27" t="s">
        <v>657</v>
      </c>
      <c r="C138" s="96" t="s">
        <v>406</v>
      </c>
      <c r="D138" s="316" t="s">
        <v>406</v>
      </c>
      <c r="E138" s="309"/>
      <c r="F138" s="248"/>
    </row>
    <row r="139" spans="1:6">
      <c r="A139" s="88" t="s">
        <v>473</v>
      </c>
      <c r="B139" s="88" t="s">
        <v>659</v>
      </c>
      <c r="C139" s="88"/>
      <c r="D139" s="321"/>
      <c r="E139" s="322"/>
      <c r="F139" s="321"/>
    </row>
    <row r="140" spans="1:6" ht="28.5">
      <c r="A140" s="105" t="s">
        <v>660</v>
      </c>
      <c r="B140" s="27" t="s">
        <v>661</v>
      </c>
      <c r="C140" s="96" t="s">
        <v>406</v>
      </c>
      <c r="D140" s="316" t="s">
        <v>406</v>
      </c>
      <c r="E140" s="309"/>
      <c r="F140" s="248"/>
    </row>
    <row r="141" spans="1:6">
      <c r="A141" s="22" t="s">
        <v>437</v>
      </c>
      <c r="B141" s="22" t="s">
        <v>662</v>
      </c>
      <c r="C141" s="23"/>
      <c r="D141" s="247"/>
      <c r="E141" s="252"/>
      <c r="F141" s="247">
        <f>F136</f>
        <v>0</v>
      </c>
    </row>
    <row r="142" spans="1:6">
      <c r="E142" s="278"/>
    </row>
    <row r="143" spans="1:6">
      <c r="A143" s="22" t="s">
        <v>438</v>
      </c>
      <c r="B143" s="22" t="s">
        <v>195</v>
      </c>
      <c r="C143" s="37"/>
      <c r="D143" s="256"/>
      <c r="E143" s="257"/>
      <c r="F143" s="258"/>
    </row>
    <row r="144" spans="1:6" ht="45.75" customHeight="1">
      <c r="A144" s="419" t="s">
        <v>197</v>
      </c>
      <c r="B144" s="420"/>
      <c r="C144" s="420"/>
      <c r="D144" s="420"/>
      <c r="E144" s="305"/>
      <c r="F144" s="276"/>
    </row>
    <row r="145" spans="1:6" ht="185.25">
      <c r="A145" s="104" t="s">
        <v>470</v>
      </c>
      <c r="B145" s="27" t="s">
        <v>698</v>
      </c>
      <c r="C145" s="96" t="s">
        <v>227</v>
      </c>
      <c r="D145" s="316">
        <v>3</v>
      </c>
      <c r="E145" s="275"/>
      <c r="F145" s="304">
        <f t="shared" ref="F145:F163" si="10">ROUND((D145*E145),2)</f>
        <v>0</v>
      </c>
    </row>
    <row r="146" spans="1:6" ht="28.5">
      <c r="A146" s="104" t="s">
        <v>663</v>
      </c>
      <c r="B146" s="27" t="s">
        <v>699</v>
      </c>
      <c r="C146" s="96" t="s">
        <v>229</v>
      </c>
      <c r="D146" s="316">
        <v>1</v>
      </c>
      <c r="E146" s="275"/>
      <c r="F146" s="304">
        <f t="shared" si="10"/>
        <v>0</v>
      </c>
    </row>
    <row r="147" spans="1:6" ht="71.25">
      <c r="A147" s="84" t="s">
        <v>664</v>
      </c>
      <c r="B147" s="27" t="s">
        <v>198</v>
      </c>
      <c r="C147" s="96" t="s">
        <v>76</v>
      </c>
      <c r="D147" s="316">
        <v>339</v>
      </c>
      <c r="E147" s="275"/>
      <c r="F147" s="304">
        <f t="shared" si="10"/>
        <v>0</v>
      </c>
    </row>
    <row r="148" spans="1:6" ht="71.25">
      <c r="A148" s="84" t="s">
        <v>665</v>
      </c>
      <c r="B148" s="27" t="s">
        <v>199</v>
      </c>
      <c r="C148" s="96" t="s">
        <v>76</v>
      </c>
      <c r="D148" s="316">
        <v>67</v>
      </c>
      <c r="E148" s="275"/>
      <c r="F148" s="304">
        <f t="shared" si="10"/>
        <v>0</v>
      </c>
    </row>
    <row r="149" spans="1:6" ht="71.25">
      <c r="A149" s="84" t="s">
        <v>666</v>
      </c>
      <c r="B149" s="27" t="s">
        <v>428</v>
      </c>
      <c r="C149" s="96" t="s">
        <v>76</v>
      </c>
      <c r="D149" s="316">
        <v>235</v>
      </c>
      <c r="E149" s="275"/>
      <c r="F149" s="304">
        <f t="shared" si="10"/>
        <v>0</v>
      </c>
    </row>
    <row r="150" spans="1:6" ht="71.25">
      <c r="A150" s="84" t="s">
        <v>667</v>
      </c>
      <c r="B150" s="27" t="s">
        <v>200</v>
      </c>
      <c r="C150" s="96" t="s">
        <v>76</v>
      </c>
      <c r="D150" s="316">
        <v>389</v>
      </c>
      <c r="E150" s="275"/>
      <c r="F150" s="304">
        <f t="shared" si="10"/>
        <v>0</v>
      </c>
    </row>
    <row r="151" spans="1:6" ht="57">
      <c r="A151" s="84" t="s">
        <v>668</v>
      </c>
      <c r="B151" s="27" t="s">
        <v>201</v>
      </c>
      <c r="C151" s="96" t="s">
        <v>229</v>
      </c>
      <c r="D151" s="316">
        <v>5</v>
      </c>
      <c r="E151" s="275"/>
      <c r="F151" s="304">
        <f t="shared" si="10"/>
        <v>0</v>
      </c>
    </row>
    <row r="152" spans="1:6" ht="114">
      <c r="A152" s="84" t="s">
        <v>669</v>
      </c>
      <c r="B152" s="27" t="s">
        <v>700</v>
      </c>
      <c r="C152" s="96" t="s">
        <v>227</v>
      </c>
      <c r="D152" s="316">
        <v>3</v>
      </c>
      <c r="E152" s="275"/>
      <c r="F152" s="304">
        <f t="shared" si="10"/>
        <v>0</v>
      </c>
    </row>
    <row r="153" spans="1:6" ht="114">
      <c r="A153" s="84" t="s">
        <v>670</v>
      </c>
      <c r="B153" s="27" t="s">
        <v>701</v>
      </c>
      <c r="C153" s="96" t="s">
        <v>227</v>
      </c>
      <c r="D153" s="316">
        <v>3</v>
      </c>
      <c r="E153" s="275"/>
      <c r="F153" s="304">
        <f t="shared" si="10"/>
        <v>0</v>
      </c>
    </row>
    <row r="154" spans="1:6" ht="96.75">
      <c r="A154" s="84" t="s">
        <v>671</v>
      </c>
      <c r="B154" s="27" t="s">
        <v>431</v>
      </c>
      <c r="C154" s="96" t="s">
        <v>227</v>
      </c>
      <c r="D154" s="316">
        <v>3</v>
      </c>
      <c r="E154" s="275"/>
      <c r="F154" s="304">
        <f t="shared" si="10"/>
        <v>0</v>
      </c>
    </row>
    <row r="155" spans="1:6" ht="96.75">
      <c r="A155" s="84" t="s">
        <v>672</v>
      </c>
      <c r="B155" s="27" t="s">
        <v>432</v>
      </c>
      <c r="C155" s="96" t="s">
        <v>227</v>
      </c>
      <c r="D155" s="316">
        <v>3</v>
      </c>
      <c r="E155" s="275"/>
      <c r="F155" s="304">
        <f t="shared" si="10"/>
        <v>0</v>
      </c>
    </row>
    <row r="156" spans="1:6" ht="99.75">
      <c r="A156" s="84" t="s">
        <v>673</v>
      </c>
      <c r="B156" s="27" t="s">
        <v>702</v>
      </c>
      <c r="C156" s="96" t="s">
        <v>227</v>
      </c>
      <c r="D156" s="316">
        <v>1</v>
      </c>
      <c r="E156" s="275"/>
      <c r="F156" s="304">
        <f t="shared" si="10"/>
        <v>0</v>
      </c>
    </row>
    <row r="157" spans="1:6" ht="99.75">
      <c r="A157" s="84" t="s">
        <v>674</v>
      </c>
      <c r="B157" s="27" t="s">
        <v>433</v>
      </c>
      <c r="C157" s="96" t="s">
        <v>227</v>
      </c>
      <c r="D157" s="316">
        <v>5</v>
      </c>
      <c r="E157" s="275"/>
      <c r="F157" s="304">
        <f t="shared" si="10"/>
        <v>0</v>
      </c>
    </row>
    <row r="158" spans="1:6" ht="105">
      <c r="A158" s="84" t="s">
        <v>675</v>
      </c>
      <c r="B158" s="27" t="s">
        <v>205</v>
      </c>
      <c r="C158" s="96" t="s">
        <v>227</v>
      </c>
      <c r="D158" s="316">
        <v>4</v>
      </c>
      <c r="E158" s="275"/>
      <c r="F158" s="304">
        <f t="shared" si="10"/>
        <v>0</v>
      </c>
    </row>
    <row r="159" spans="1:6" ht="71.25">
      <c r="A159" s="84" t="s">
        <v>676</v>
      </c>
      <c r="B159" s="27" t="s">
        <v>207</v>
      </c>
      <c r="C159" s="96" t="s">
        <v>229</v>
      </c>
      <c r="D159" s="316">
        <v>1</v>
      </c>
      <c r="E159" s="275"/>
      <c r="F159" s="304">
        <f t="shared" si="10"/>
        <v>0</v>
      </c>
    </row>
    <row r="160" spans="1:6" ht="71.25">
      <c r="A160" s="84" t="s">
        <v>677</v>
      </c>
      <c r="B160" s="27" t="s">
        <v>208</v>
      </c>
      <c r="C160" s="96" t="s">
        <v>229</v>
      </c>
      <c r="D160" s="316">
        <v>1</v>
      </c>
      <c r="E160" s="275"/>
      <c r="F160" s="304">
        <f t="shared" si="10"/>
        <v>0</v>
      </c>
    </row>
    <row r="161" spans="1:6" ht="42.75">
      <c r="A161" s="84" t="s">
        <v>695</v>
      </c>
      <c r="B161" s="27" t="s">
        <v>209</v>
      </c>
      <c r="C161" s="96" t="s">
        <v>229</v>
      </c>
      <c r="D161" s="316">
        <v>1</v>
      </c>
      <c r="E161" s="275"/>
      <c r="F161" s="304">
        <f t="shared" si="10"/>
        <v>0</v>
      </c>
    </row>
    <row r="162" spans="1:6" ht="57">
      <c r="A162" s="84" t="s">
        <v>696</v>
      </c>
      <c r="B162" s="27" t="s">
        <v>210</v>
      </c>
      <c r="C162" s="96" t="s">
        <v>229</v>
      </c>
      <c r="D162" s="316">
        <v>1</v>
      </c>
      <c r="E162" s="275"/>
      <c r="F162" s="304">
        <f t="shared" si="10"/>
        <v>0</v>
      </c>
    </row>
    <row r="163" spans="1:6" ht="28.5">
      <c r="A163" s="84" t="s">
        <v>697</v>
      </c>
      <c r="B163" s="27" t="s">
        <v>211</v>
      </c>
      <c r="C163" s="96" t="s">
        <v>229</v>
      </c>
      <c r="D163" s="316">
        <v>1</v>
      </c>
      <c r="E163" s="275"/>
      <c r="F163" s="304">
        <f t="shared" si="10"/>
        <v>0</v>
      </c>
    </row>
    <row r="164" spans="1:6">
      <c r="A164" s="22" t="s">
        <v>438</v>
      </c>
      <c r="B164" s="22" t="s">
        <v>212</v>
      </c>
      <c r="C164" s="23"/>
      <c r="D164" s="247"/>
      <c r="E164" s="252"/>
      <c r="F164" s="247">
        <f>ROUND((SUM(F145:F163)),2)</f>
        <v>0</v>
      </c>
    </row>
    <row r="165" spans="1:6">
      <c r="E165" s="278"/>
      <c r="F165" s="279"/>
    </row>
    <row r="166" spans="1:6">
      <c r="A166" s="22" t="s">
        <v>439</v>
      </c>
      <c r="B166" s="22" t="s">
        <v>24</v>
      </c>
      <c r="C166" s="37"/>
      <c r="D166" s="256"/>
      <c r="E166" s="257"/>
      <c r="F166" s="258"/>
    </row>
    <row r="167" spans="1:6" ht="30" customHeight="1">
      <c r="A167" s="410" t="s">
        <v>196</v>
      </c>
      <c r="B167" s="411"/>
      <c r="C167" s="411"/>
      <c r="D167" s="411"/>
      <c r="E167" s="249"/>
      <c r="F167" s="248"/>
    </row>
    <row r="168" spans="1:6" ht="185.25">
      <c r="A168" s="104" t="s">
        <v>678</v>
      </c>
      <c r="B168" s="27" t="s">
        <v>698</v>
      </c>
      <c r="C168" s="96" t="s">
        <v>227</v>
      </c>
      <c r="D168" s="316">
        <v>3</v>
      </c>
      <c r="E168" s="309"/>
      <c r="F168" s="304">
        <f t="shared" ref="F168:F186" si="11">ROUND((D168*E168),2)</f>
        <v>0</v>
      </c>
    </row>
    <row r="169" spans="1:6" ht="28.5">
      <c r="A169" s="104" t="s">
        <v>679</v>
      </c>
      <c r="B169" s="27" t="s">
        <v>699</v>
      </c>
      <c r="C169" s="96" t="s">
        <v>229</v>
      </c>
      <c r="D169" s="316">
        <v>1</v>
      </c>
      <c r="E169" s="309"/>
      <c r="F169" s="304">
        <f t="shared" si="11"/>
        <v>0</v>
      </c>
    </row>
    <row r="170" spans="1:6" ht="71.25">
      <c r="A170" s="84" t="s">
        <v>680</v>
      </c>
      <c r="B170" s="27" t="s">
        <v>198</v>
      </c>
      <c r="C170" s="96" t="s">
        <v>76</v>
      </c>
      <c r="D170" s="316">
        <v>162</v>
      </c>
      <c r="E170" s="309"/>
      <c r="F170" s="304">
        <f t="shared" si="11"/>
        <v>0</v>
      </c>
    </row>
    <row r="171" spans="1:6" ht="42.75">
      <c r="A171" s="84" t="s">
        <v>681</v>
      </c>
      <c r="B171" s="27" t="s">
        <v>230</v>
      </c>
      <c r="C171" s="96" t="s">
        <v>76</v>
      </c>
      <c r="D171" s="316">
        <v>633</v>
      </c>
      <c r="E171" s="309"/>
      <c r="F171" s="304">
        <f t="shared" si="11"/>
        <v>0</v>
      </c>
    </row>
    <row r="172" spans="1:6" ht="42.75">
      <c r="A172" s="84" t="s">
        <v>682</v>
      </c>
      <c r="B172" s="27" t="s">
        <v>464</v>
      </c>
      <c r="C172" s="96" t="s">
        <v>76</v>
      </c>
      <c r="D172" s="316">
        <v>12696</v>
      </c>
      <c r="E172" s="309"/>
      <c r="F172" s="304">
        <f t="shared" si="11"/>
        <v>0</v>
      </c>
    </row>
    <row r="173" spans="1:6" ht="42.75">
      <c r="A173" s="84" t="s">
        <v>683</v>
      </c>
      <c r="B173" s="27" t="s">
        <v>232</v>
      </c>
      <c r="C173" s="96" t="s">
        <v>76</v>
      </c>
      <c r="D173" s="316">
        <v>1028</v>
      </c>
      <c r="E173" s="309"/>
      <c r="F173" s="304">
        <f t="shared" si="11"/>
        <v>0</v>
      </c>
    </row>
    <row r="174" spans="1:6" ht="57">
      <c r="A174" s="84" t="s">
        <v>684</v>
      </c>
      <c r="B174" s="27" t="s">
        <v>233</v>
      </c>
      <c r="C174" s="96" t="s">
        <v>76</v>
      </c>
      <c r="D174" s="316">
        <v>78</v>
      </c>
      <c r="E174" s="309"/>
      <c r="F174" s="304">
        <f t="shared" si="11"/>
        <v>0</v>
      </c>
    </row>
    <row r="175" spans="1:6" ht="57">
      <c r="A175" s="84" t="s">
        <v>685</v>
      </c>
      <c r="B175" s="27" t="s">
        <v>465</v>
      </c>
      <c r="C175" s="96" t="s">
        <v>229</v>
      </c>
      <c r="D175" s="316">
        <v>25</v>
      </c>
      <c r="E175" s="309"/>
      <c r="F175" s="304">
        <f t="shared" si="11"/>
        <v>0</v>
      </c>
    </row>
    <row r="176" spans="1:6" ht="71.25">
      <c r="A176" s="84" t="s">
        <v>686</v>
      </c>
      <c r="B176" s="27" t="s">
        <v>263</v>
      </c>
      <c r="C176" s="96" t="s">
        <v>229</v>
      </c>
      <c r="D176" s="316">
        <v>2</v>
      </c>
      <c r="E176" s="309"/>
      <c r="F176" s="304">
        <f t="shared" si="11"/>
        <v>0</v>
      </c>
    </row>
    <row r="177" spans="1:6" ht="85.5">
      <c r="A177" s="84" t="s">
        <v>687</v>
      </c>
      <c r="B177" s="27" t="s">
        <v>466</v>
      </c>
      <c r="C177" s="96" t="s">
        <v>76</v>
      </c>
      <c r="D177" s="316">
        <v>12698</v>
      </c>
      <c r="E177" s="309"/>
      <c r="F177" s="304">
        <f t="shared" si="11"/>
        <v>0</v>
      </c>
    </row>
    <row r="178" spans="1:6" ht="71.25">
      <c r="A178" s="84" t="s">
        <v>688</v>
      </c>
      <c r="B178" s="27" t="s">
        <v>467</v>
      </c>
      <c r="C178" s="96" t="s">
        <v>76</v>
      </c>
      <c r="D178" s="316">
        <v>1124</v>
      </c>
      <c r="E178" s="309"/>
      <c r="F178" s="304">
        <f t="shared" si="11"/>
        <v>0</v>
      </c>
    </row>
    <row r="179" spans="1:6" ht="85.5">
      <c r="A179" s="84" t="s">
        <v>689</v>
      </c>
      <c r="B179" s="27" t="s">
        <v>237</v>
      </c>
      <c r="C179" s="96" t="s">
        <v>227</v>
      </c>
      <c r="D179" s="316">
        <v>281</v>
      </c>
      <c r="E179" s="309"/>
      <c r="F179" s="304">
        <f t="shared" si="11"/>
        <v>0</v>
      </c>
    </row>
    <row r="180" spans="1:6" ht="71.25">
      <c r="A180" s="84" t="s">
        <v>690</v>
      </c>
      <c r="B180" s="27" t="s">
        <v>238</v>
      </c>
      <c r="C180" s="96" t="s">
        <v>227</v>
      </c>
      <c r="D180" s="316">
        <v>281</v>
      </c>
      <c r="E180" s="309"/>
      <c r="F180" s="304">
        <f t="shared" si="11"/>
        <v>0</v>
      </c>
    </row>
    <row r="181" spans="1:6" ht="71.25">
      <c r="A181" s="84" t="s">
        <v>691</v>
      </c>
      <c r="B181" s="27" t="s">
        <v>468</v>
      </c>
      <c r="C181" s="96" t="s">
        <v>229</v>
      </c>
      <c r="D181" s="316">
        <v>12</v>
      </c>
      <c r="E181" s="309"/>
      <c r="F181" s="304">
        <f t="shared" si="11"/>
        <v>0</v>
      </c>
    </row>
    <row r="182" spans="1:6" ht="85.5">
      <c r="A182" s="84" t="s">
        <v>692</v>
      </c>
      <c r="B182" s="27" t="s">
        <v>240</v>
      </c>
      <c r="C182" s="96" t="s">
        <v>229</v>
      </c>
      <c r="D182" s="316">
        <v>2</v>
      </c>
      <c r="E182" s="309"/>
      <c r="F182" s="304">
        <f t="shared" si="11"/>
        <v>0</v>
      </c>
    </row>
    <row r="183" spans="1:6" ht="57">
      <c r="A183" s="84" t="s">
        <v>693</v>
      </c>
      <c r="B183" s="27" t="s">
        <v>241</v>
      </c>
      <c r="C183" s="96" t="s">
        <v>229</v>
      </c>
      <c r="D183" s="316">
        <v>1</v>
      </c>
      <c r="E183" s="309"/>
      <c r="F183" s="304">
        <f t="shared" si="11"/>
        <v>0</v>
      </c>
    </row>
    <row r="184" spans="1:6" ht="71.25">
      <c r="A184" s="84" t="s">
        <v>694</v>
      </c>
      <c r="B184" s="27" t="s">
        <v>242</v>
      </c>
      <c r="C184" s="96" t="s">
        <v>229</v>
      </c>
      <c r="D184" s="316">
        <v>1</v>
      </c>
      <c r="E184" s="309"/>
      <c r="F184" s="304">
        <f t="shared" si="11"/>
        <v>0</v>
      </c>
    </row>
    <row r="185" spans="1:6" ht="57">
      <c r="A185" s="84" t="s">
        <v>703</v>
      </c>
      <c r="B185" s="27" t="s">
        <v>243</v>
      </c>
      <c r="C185" s="96" t="s">
        <v>229</v>
      </c>
      <c r="D185" s="316">
        <v>12</v>
      </c>
      <c r="E185" s="309"/>
      <c r="F185" s="304">
        <f t="shared" si="11"/>
        <v>0</v>
      </c>
    </row>
    <row r="186" spans="1:6" ht="28.5">
      <c r="A186" s="84" t="s">
        <v>704</v>
      </c>
      <c r="B186" s="27" t="s">
        <v>211</v>
      </c>
      <c r="C186" s="96" t="s">
        <v>229</v>
      </c>
      <c r="D186" s="316">
        <v>1</v>
      </c>
      <c r="E186" s="309"/>
      <c r="F186" s="304">
        <f t="shared" si="11"/>
        <v>0</v>
      </c>
    </row>
    <row r="187" spans="1:6">
      <c r="A187" s="22" t="s">
        <v>439</v>
      </c>
      <c r="B187" s="22" t="s">
        <v>244</v>
      </c>
      <c r="C187" s="23"/>
      <c r="D187" s="247"/>
      <c r="E187" s="252"/>
      <c r="F187" s="247">
        <f>ROUND((SUM(F168:F186)),2)</f>
        <v>0</v>
      </c>
    </row>
    <row r="188" spans="1:6">
      <c r="A188" s="10"/>
      <c r="B188" s="10"/>
      <c r="C188" s="11"/>
      <c r="D188" s="223"/>
      <c r="E188" s="253"/>
      <c r="F188" s="223"/>
    </row>
    <row r="189" spans="1:6">
      <c r="A189" s="22" t="s">
        <v>440</v>
      </c>
      <c r="B189" s="22" t="s">
        <v>1199</v>
      </c>
      <c r="C189" s="37"/>
      <c r="D189" s="256"/>
      <c r="E189" s="267"/>
      <c r="F189" s="268"/>
    </row>
    <row r="190" spans="1:6" ht="160.5" customHeight="1">
      <c r="A190" s="410" t="s">
        <v>1206</v>
      </c>
      <c r="B190" s="411" t="s">
        <v>1205</v>
      </c>
      <c r="C190" s="411"/>
      <c r="D190" s="417"/>
      <c r="E190" s="269"/>
      <c r="F190" s="270"/>
    </row>
    <row r="191" spans="1:6">
      <c r="A191" s="31" t="s">
        <v>1207</v>
      </c>
      <c r="B191" s="92" t="s">
        <v>1202</v>
      </c>
      <c r="C191" s="32"/>
      <c r="D191" s="271"/>
      <c r="E191" s="272"/>
      <c r="F191" s="273"/>
    </row>
    <row r="192" spans="1:6" ht="57">
      <c r="A192" s="84" t="s">
        <v>1234</v>
      </c>
      <c r="B192" s="113" t="s">
        <v>1235</v>
      </c>
      <c r="C192" s="102" t="s">
        <v>76</v>
      </c>
      <c r="D192" s="308">
        <v>135</v>
      </c>
      <c r="E192" s="269"/>
      <c r="F192" s="248">
        <f t="shared" ref="F192:F200" si="12">ROUND((D192*E192),2)</f>
        <v>0</v>
      </c>
    </row>
    <row r="193" spans="1:6" ht="57">
      <c r="A193" s="84" t="s">
        <v>1236</v>
      </c>
      <c r="B193" s="113" t="s">
        <v>1237</v>
      </c>
      <c r="C193" s="102" t="s">
        <v>227</v>
      </c>
      <c r="D193" s="308">
        <v>2</v>
      </c>
      <c r="E193" s="269"/>
      <c r="F193" s="248">
        <f t="shared" si="12"/>
        <v>0</v>
      </c>
    </row>
    <row r="194" spans="1:6" ht="28.5">
      <c r="A194" s="84" t="s">
        <v>1223</v>
      </c>
      <c r="B194" s="113" t="s">
        <v>1224</v>
      </c>
      <c r="C194" s="102" t="s">
        <v>76</v>
      </c>
      <c r="D194" s="308">
        <v>200</v>
      </c>
      <c r="E194" s="269"/>
      <c r="F194" s="248">
        <f t="shared" si="12"/>
        <v>0</v>
      </c>
    </row>
    <row r="195" spans="1:6" ht="28.5">
      <c r="A195" s="84" t="s">
        <v>1208</v>
      </c>
      <c r="B195" s="113" t="s">
        <v>1209</v>
      </c>
      <c r="C195" s="102" t="s">
        <v>76</v>
      </c>
      <c r="D195" s="308">
        <v>41</v>
      </c>
      <c r="E195" s="269"/>
      <c r="F195" s="248">
        <f t="shared" si="12"/>
        <v>0</v>
      </c>
    </row>
    <row r="196" spans="1:6" ht="28.5">
      <c r="A196" s="84" t="s">
        <v>1210</v>
      </c>
      <c r="B196" s="113" t="s">
        <v>1211</v>
      </c>
      <c r="C196" s="102" t="s">
        <v>227</v>
      </c>
      <c r="D196" s="308">
        <v>40</v>
      </c>
      <c r="E196" s="269"/>
      <c r="F196" s="248">
        <f t="shared" si="12"/>
        <v>0</v>
      </c>
    </row>
    <row r="197" spans="1:6" ht="28.5">
      <c r="A197" s="84" t="s">
        <v>1212</v>
      </c>
      <c r="B197" s="113" t="s">
        <v>1213</v>
      </c>
      <c r="C197" s="102" t="s">
        <v>227</v>
      </c>
      <c r="D197" s="308">
        <v>36</v>
      </c>
      <c r="E197" s="269"/>
      <c r="F197" s="248">
        <f t="shared" si="12"/>
        <v>0</v>
      </c>
    </row>
    <row r="198" spans="1:6" ht="71.25">
      <c r="A198" s="84" t="s">
        <v>1214</v>
      </c>
      <c r="B198" s="113" t="s">
        <v>1215</v>
      </c>
      <c r="C198" s="102" t="s">
        <v>227</v>
      </c>
      <c r="D198" s="308">
        <v>36</v>
      </c>
      <c r="E198" s="269"/>
      <c r="F198" s="248">
        <f t="shared" si="12"/>
        <v>0</v>
      </c>
    </row>
    <row r="199" spans="1:6" ht="85.5">
      <c r="A199" s="84" t="s">
        <v>1216</v>
      </c>
      <c r="B199" s="113" t="s">
        <v>1217</v>
      </c>
      <c r="C199" s="102" t="s">
        <v>227</v>
      </c>
      <c r="D199" s="308">
        <v>36</v>
      </c>
      <c r="E199" s="269"/>
      <c r="F199" s="248">
        <f t="shared" si="12"/>
        <v>0</v>
      </c>
    </row>
    <row r="200" spans="1:6" ht="57">
      <c r="A200" s="84" t="s">
        <v>1218</v>
      </c>
      <c r="B200" s="113" t="s">
        <v>1219</v>
      </c>
      <c r="C200" s="102" t="s">
        <v>1220</v>
      </c>
      <c r="D200" s="308">
        <v>1</v>
      </c>
      <c r="E200" s="269"/>
      <c r="F200" s="248">
        <f t="shared" si="12"/>
        <v>0</v>
      </c>
    </row>
    <row r="201" spans="1:6">
      <c r="A201" s="24"/>
      <c r="B201" s="92" t="s">
        <v>1221</v>
      </c>
      <c r="C201" s="32"/>
      <c r="D201" s="228"/>
      <c r="E201" s="233"/>
      <c r="F201" s="228">
        <f>ROUND((SUM(F192:F200)),2)</f>
        <v>0</v>
      </c>
    </row>
    <row r="202" spans="1:6">
      <c r="A202" s="31" t="s">
        <v>1225</v>
      </c>
      <c r="B202" s="92" t="s">
        <v>1203</v>
      </c>
      <c r="C202" s="32"/>
      <c r="D202" s="271"/>
      <c r="E202" s="272"/>
      <c r="F202" s="273"/>
    </row>
    <row r="203" spans="1:6" ht="128.25">
      <c r="A203" s="84" t="s">
        <v>1238</v>
      </c>
      <c r="B203" s="113" t="s">
        <v>1239</v>
      </c>
      <c r="C203" s="102" t="s">
        <v>76</v>
      </c>
      <c r="D203" s="308">
        <v>900</v>
      </c>
      <c r="E203" s="269"/>
      <c r="F203" s="248">
        <f t="shared" ref="F203:F230" si="13">ROUND((D203*E203),2)</f>
        <v>0</v>
      </c>
    </row>
    <row r="204" spans="1:6" ht="28.5">
      <c r="A204" s="84" t="s">
        <v>1240</v>
      </c>
      <c r="B204" s="113" t="s">
        <v>1241</v>
      </c>
      <c r="C204" s="102" t="s">
        <v>76</v>
      </c>
      <c r="D204" s="308">
        <v>100</v>
      </c>
      <c r="E204" s="269"/>
      <c r="F204" s="248">
        <f t="shared" si="13"/>
        <v>0</v>
      </c>
    </row>
    <row r="205" spans="1:6" ht="28.5">
      <c r="A205" s="84" t="s">
        <v>1242</v>
      </c>
      <c r="B205" s="113" t="s">
        <v>1243</v>
      </c>
      <c r="C205" s="102" t="s">
        <v>227</v>
      </c>
      <c r="D205" s="308">
        <v>50</v>
      </c>
      <c r="E205" s="269"/>
      <c r="F205" s="248">
        <f t="shared" si="13"/>
        <v>0</v>
      </c>
    </row>
    <row r="206" spans="1:6" ht="103.5" customHeight="1">
      <c r="A206" s="84" t="s">
        <v>1244</v>
      </c>
      <c r="B206" s="113" t="s">
        <v>1245</v>
      </c>
      <c r="C206" s="102" t="s">
        <v>227</v>
      </c>
      <c r="D206" s="308">
        <v>11</v>
      </c>
      <c r="E206" s="269"/>
      <c r="F206" s="248">
        <f t="shared" si="13"/>
        <v>0</v>
      </c>
    </row>
    <row r="207" spans="1:6" ht="57">
      <c r="A207" s="84" t="s">
        <v>1246</v>
      </c>
      <c r="B207" s="113" t="s">
        <v>1247</v>
      </c>
      <c r="C207" s="102" t="s">
        <v>227</v>
      </c>
      <c r="D207" s="308">
        <v>11</v>
      </c>
      <c r="E207" s="269"/>
      <c r="F207" s="248">
        <f t="shared" si="13"/>
        <v>0</v>
      </c>
    </row>
    <row r="208" spans="1:6" ht="71.25">
      <c r="A208" s="84" t="s">
        <v>1248</v>
      </c>
      <c r="B208" s="113" t="s">
        <v>1249</v>
      </c>
      <c r="C208" s="102" t="s">
        <v>227</v>
      </c>
      <c r="D208" s="308">
        <v>18</v>
      </c>
      <c r="E208" s="269"/>
      <c r="F208" s="248">
        <f t="shared" si="13"/>
        <v>0</v>
      </c>
    </row>
    <row r="209" spans="1:6" ht="283.5" customHeight="1">
      <c r="A209" s="84" t="s">
        <v>1250</v>
      </c>
      <c r="B209" s="176" t="s">
        <v>1251</v>
      </c>
      <c r="C209" s="102" t="s">
        <v>229</v>
      </c>
      <c r="D209" s="308">
        <v>1</v>
      </c>
      <c r="E209" s="269"/>
      <c r="F209" s="248">
        <f t="shared" si="13"/>
        <v>0</v>
      </c>
    </row>
    <row r="210" spans="1:6" ht="45.75" customHeight="1">
      <c r="A210" s="424" t="s">
        <v>1252</v>
      </c>
      <c r="B210" s="178" t="s">
        <v>1253</v>
      </c>
      <c r="C210" s="179"/>
      <c r="D210" s="326"/>
      <c r="E210" s="338"/>
      <c r="F210" s="325"/>
    </row>
    <row r="211" spans="1:6" ht="53.25" customHeight="1">
      <c r="A211" s="425"/>
      <c r="B211" s="44" t="s">
        <v>1254</v>
      </c>
      <c r="C211" s="184" t="s">
        <v>227</v>
      </c>
      <c r="D211" s="329">
        <v>1</v>
      </c>
      <c r="E211" s="264"/>
      <c r="F211" s="263"/>
    </row>
    <row r="212" spans="1:6" ht="28.5">
      <c r="A212" s="425"/>
      <c r="B212" s="44" t="s">
        <v>1255</v>
      </c>
      <c r="C212" s="184" t="s">
        <v>227</v>
      </c>
      <c r="D212" s="329">
        <v>15.5</v>
      </c>
      <c r="E212" s="264"/>
      <c r="F212" s="263"/>
    </row>
    <row r="213" spans="1:6">
      <c r="A213" s="425"/>
      <c r="B213" s="44" t="s">
        <v>1256</v>
      </c>
      <c r="C213" s="184" t="s">
        <v>227</v>
      </c>
      <c r="D213" s="329">
        <v>20</v>
      </c>
      <c r="E213" s="264"/>
      <c r="F213" s="263"/>
    </row>
    <row r="214" spans="1:6">
      <c r="A214" s="425"/>
      <c r="B214" s="44" t="s">
        <v>1257</v>
      </c>
      <c r="C214" s="184" t="s">
        <v>227</v>
      </c>
      <c r="D214" s="329">
        <v>1</v>
      </c>
      <c r="E214" s="264"/>
      <c r="F214" s="263"/>
    </row>
    <row r="215" spans="1:6">
      <c r="A215" s="425"/>
      <c r="B215" s="44" t="s">
        <v>1258</v>
      </c>
      <c r="C215" s="184" t="s">
        <v>227</v>
      </c>
      <c r="D215" s="329">
        <v>3</v>
      </c>
      <c r="E215" s="264"/>
      <c r="F215" s="263"/>
    </row>
    <row r="216" spans="1:6">
      <c r="A216" s="425"/>
      <c r="B216" s="44" t="s">
        <v>1259</v>
      </c>
      <c r="C216" s="184" t="s">
        <v>227</v>
      </c>
      <c r="D216" s="329">
        <v>3</v>
      </c>
      <c r="E216" s="264"/>
      <c r="F216" s="263"/>
    </row>
    <row r="217" spans="1:6">
      <c r="A217" s="425"/>
      <c r="B217" s="44" t="s">
        <v>1260</v>
      </c>
      <c r="C217" s="184" t="s">
        <v>227</v>
      </c>
      <c r="D217" s="329">
        <v>1</v>
      </c>
      <c r="E217" s="264"/>
      <c r="F217" s="263"/>
    </row>
    <row r="218" spans="1:6">
      <c r="A218" s="425"/>
      <c r="B218" s="44" t="s">
        <v>1261</v>
      </c>
      <c r="C218" s="184" t="s">
        <v>227</v>
      </c>
      <c r="D218" s="329">
        <v>1</v>
      </c>
      <c r="E218" s="264"/>
      <c r="F218" s="263"/>
    </row>
    <row r="219" spans="1:6">
      <c r="A219" s="425"/>
      <c r="B219" s="44" t="s">
        <v>1262</v>
      </c>
      <c r="C219" s="184" t="s">
        <v>227</v>
      </c>
      <c r="D219" s="329">
        <v>24</v>
      </c>
      <c r="E219" s="264"/>
      <c r="F219" s="263"/>
    </row>
    <row r="220" spans="1:6">
      <c r="A220" s="426"/>
      <c r="B220" s="39" t="s">
        <v>1263</v>
      </c>
      <c r="C220" s="181" t="s">
        <v>229</v>
      </c>
      <c r="D220" s="334">
        <v>1</v>
      </c>
      <c r="E220" s="266"/>
      <c r="F220" s="263">
        <f t="shared" si="13"/>
        <v>0</v>
      </c>
    </row>
    <row r="221" spans="1:6" ht="28.5">
      <c r="A221" s="421" t="s">
        <v>1264</v>
      </c>
      <c r="B221" s="178" t="s">
        <v>1265</v>
      </c>
      <c r="C221" s="179"/>
      <c r="D221" s="326"/>
      <c r="E221" s="338"/>
      <c r="F221" s="325"/>
    </row>
    <row r="222" spans="1:6" ht="28.5">
      <c r="A222" s="422"/>
      <c r="B222" s="44" t="s">
        <v>1266</v>
      </c>
      <c r="C222" s="184" t="s">
        <v>227</v>
      </c>
      <c r="D222" s="329">
        <v>1</v>
      </c>
      <c r="E222" s="264"/>
      <c r="F222" s="263"/>
    </row>
    <row r="223" spans="1:6" ht="28.5">
      <c r="A223" s="422"/>
      <c r="B223" s="44" t="s">
        <v>1267</v>
      </c>
      <c r="C223" s="184" t="s">
        <v>76</v>
      </c>
      <c r="D223" s="329">
        <v>5</v>
      </c>
      <c r="E223" s="264"/>
      <c r="F223" s="263"/>
    </row>
    <row r="224" spans="1:6" ht="28.5">
      <c r="A224" s="422"/>
      <c r="B224" s="44" t="s">
        <v>1268</v>
      </c>
      <c r="C224" s="184" t="s">
        <v>227</v>
      </c>
      <c r="D224" s="329">
        <v>1</v>
      </c>
      <c r="E224" s="264"/>
      <c r="F224" s="263"/>
    </row>
    <row r="225" spans="1:6">
      <c r="A225" s="423"/>
      <c r="B225" s="44" t="s">
        <v>1263</v>
      </c>
      <c r="C225" s="184" t="s">
        <v>229</v>
      </c>
      <c r="D225" s="334">
        <v>1</v>
      </c>
      <c r="E225" s="266"/>
      <c r="F225" s="265">
        <f t="shared" si="13"/>
        <v>0</v>
      </c>
    </row>
    <row r="226" spans="1:6" ht="57">
      <c r="A226" s="84" t="s">
        <v>1269</v>
      </c>
      <c r="B226" s="113" t="s">
        <v>1270</v>
      </c>
      <c r="C226" s="102" t="s">
        <v>1220</v>
      </c>
      <c r="D226" s="308">
        <v>1</v>
      </c>
      <c r="E226" s="269"/>
      <c r="F226" s="248">
        <f t="shared" si="13"/>
        <v>0</v>
      </c>
    </row>
    <row r="227" spans="1:6" ht="28.5">
      <c r="A227" s="84" t="s">
        <v>1271</v>
      </c>
      <c r="B227" s="113" t="s">
        <v>1272</v>
      </c>
      <c r="C227" s="102" t="s">
        <v>1220</v>
      </c>
      <c r="D227" s="308">
        <v>1</v>
      </c>
      <c r="E227" s="269"/>
      <c r="F227" s="248">
        <f t="shared" si="13"/>
        <v>0</v>
      </c>
    </row>
    <row r="228" spans="1:6" ht="371.25" customHeight="1">
      <c r="A228" s="84" t="s">
        <v>1273</v>
      </c>
      <c r="B228" s="113" t="s">
        <v>1274</v>
      </c>
      <c r="C228" s="102" t="s">
        <v>1220</v>
      </c>
      <c r="D228" s="308">
        <v>1</v>
      </c>
      <c r="E228" s="269"/>
      <c r="F228" s="248">
        <f t="shared" si="13"/>
        <v>0</v>
      </c>
    </row>
    <row r="229" spans="1:6" ht="127.5" customHeight="1">
      <c r="A229" s="84" t="s">
        <v>1275</v>
      </c>
      <c r="B229" s="113" t="s">
        <v>1276</v>
      </c>
      <c r="C229" s="102" t="s">
        <v>1220</v>
      </c>
      <c r="D229" s="308">
        <v>1</v>
      </c>
      <c r="E229" s="269"/>
      <c r="F229" s="248">
        <f t="shared" si="13"/>
        <v>0</v>
      </c>
    </row>
    <row r="230" spans="1:6" ht="57">
      <c r="A230" s="84" t="s">
        <v>1277</v>
      </c>
      <c r="B230" s="113" t="s">
        <v>1219</v>
      </c>
      <c r="C230" s="102" t="s">
        <v>227</v>
      </c>
      <c r="D230" s="308">
        <v>1</v>
      </c>
      <c r="E230" s="269"/>
      <c r="F230" s="248">
        <f t="shared" si="13"/>
        <v>0</v>
      </c>
    </row>
    <row r="231" spans="1:6" ht="28.5">
      <c r="A231" s="122"/>
      <c r="B231" s="92" t="s">
        <v>1226</v>
      </c>
      <c r="C231" s="32"/>
      <c r="D231" s="228"/>
      <c r="E231" s="233"/>
      <c r="F231" s="228">
        <f>ROUND((SUM(F203:F209,F220,F225,F226:F230)),2)</f>
        <v>0</v>
      </c>
    </row>
    <row r="232" spans="1:6">
      <c r="A232" s="31" t="s">
        <v>1227</v>
      </c>
      <c r="B232" s="92" t="s">
        <v>1204</v>
      </c>
      <c r="C232" s="32"/>
      <c r="D232" s="271"/>
      <c r="E232" s="272"/>
      <c r="F232" s="273"/>
    </row>
    <row r="233" spans="1:6" ht="27">
      <c r="A233" s="177" t="s">
        <v>1346</v>
      </c>
      <c r="B233" s="178" t="s">
        <v>1278</v>
      </c>
      <c r="C233" s="179"/>
      <c r="D233" s="326"/>
      <c r="E233" s="327"/>
      <c r="F233" s="328"/>
    </row>
    <row r="234" spans="1:6" ht="71.25">
      <c r="A234" s="339"/>
      <c r="B234" s="44" t="s">
        <v>1279</v>
      </c>
      <c r="C234" s="184"/>
      <c r="D234" s="329"/>
      <c r="E234" s="330"/>
      <c r="F234" s="331"/>
    </row>
    <row r="235" spans="1:6" ht="199.5">
      <c r="A235" s="340"/>
      <c r="B235" s="44" t="s">
        <v>1280</v>
      </c>
      <c r="C235" s="184" t="s">
        <v>227</v>
      </c>
      <c r="D235" s="329">
        <v>1</v>
      </c>
      <c r="E235" s="330"/>
      <c r="F235" s="263"/>
    </row>
    <row r="236" spans="1:6" ht="57">
      <c r="A236" s="339"/>
      <c r="B236" s="44" t="s">
        <v>1281</v>
      </c>
      <c r="C236" s="184" t="s">
        <v>227</v>
      </c>
      <c r="D236" s="329">
        <v>1</v>
      </c>
      <c r="E236" s="330"/>
      <c r="F236" s="263"/>
    </row>
    <row r="237" spans="1:6" ht="42.75">
      <c r="A237" s="339"/>
      <c r="B237" s="44" t="s">
        <v>1282</v>
      </c>
      <c r="C237" s="184" t="s">
        <v>227</v>
      </c>
      <c r="D237" s="329">
        <v>1</v>
      </c>
      <c r="E237" s="330"/>
      <c r="F237" s="263"/>
    </row>
    <row r="238" spans="1:6" ht="28.5">
      <c r="A238" s="339"/>
      <c r="B238" s="44" t="s">
        <v>1283</v>
      </c>
      <c r="C238" s="184" t="s">
        <v>227</v>
      </c>
      <c r="D238" s="329">
        <v>2</v>
      </c>
      <c r="E238" s="330"/>
      <c r="F238" s="263"/>
    </row>
    <row r="239" spans="1:6" ht="28.5">
      <c r="A239" s="340"/>
      <c r="B239" s="44" t="s">
        <v>1284</v>
      </c>
      <c r="C239" s="184" t="s">
        <v>227</v>
      </c>
      <c r="D239" s="329">
        <v>2</v>
      </c>
      <c r="E239" s="330"/>
      <c r="F239" s="263"/>
    </row>
    <row r="240" spans="1:6">
      <c r="A240" s="340"/>
      <c r="B240" s="44" t="s">
        <v>1285</v>
      </c>
      <c r="C240" s="184" t="s">
        <v>227</v>
      </c>
      <c r="D240" s="329">
        <v>3</v>
      </c>
      <c r="E240" s="330"/>
      <c r="F240" s="263"/>
    </row>
    <row r="241" spans="1:6">
      <c r="A241" s="341"/>
      <c r="B241" s="44" t="s">
        <v>1286</v>
      </c>
      <c r="C241" s="184" t="s">
        <v>227</v>
      </c>
      <c r="D241" s="329">
        <v>1</v>
      </c>
      <c r="E241" s="330"/>
      <c r="F241" s="263"/>
    </row>
    <row r="242" spans="1:6" ht="28.5">
      <c r="A242" s="342"/>
      <c r="B242" s="44" t="s">
        <v>1287</v>
      </c>
      <c r="C242" s="184" t="s">
        <v>227</v>
      </c>
      <c r="D242" s="329">
        <v>2</v>
      </c>
      <c r="E242" s="330"/>
      <c r="F242" s="263"/>
    </row>
    <row r="243" spans="1:6" ht="28.5">
      <c r="A243" s="342"/>
      <c r="B243" s="44" t="s">
        <v>1288</v>
      </c>
      <c r="C243" s="184" t="s">
        <v>227</v>
      </c>
      <c r="D243" s="329">
        <v>5</v>
      </c>
      <c r="E243" s="330"/>
      <c r="F243" s="263"/>
    </row>
    <row r="244" spans="1:6" ht="28.5">
      <c r="A244" s="342"/>
      <c r="B244" s="44" t="s">
        <v>1289</v>
      </c>
      <c r="C244" s="184" t="s">
        <v>227</v>
      </c>
      <c r="D244" s="329">
        <v>1</v>
      </c>
      <c r="E244" s="330"/>
      <c r="F244" s="263"/>
    </row>
    <row r="245" spans="1:6" ht="28.5">
      <c r="A245" s="342"/>
      <c r="B245" s="44" t="s">
        <v>1290</v>
      </c>
      <c r="C245" s="184" t="s">
        <v>227</v>
      </c>
      <c r="D245" s="329">
        <v>22</v>
      </c>
      <c r="E245" s="330"/>
      <c r="F245" s="263"/>
    </row>
    <row r="246" spans="1:6" ht="28.5">
      <c r="A246" s="342"/>
      <c r="B246" s="44" t="s">
        <v>1291</v>
      </c>
      <c r="C246" s="184" t="s">
        <v>227</v>
      </c>
      <c r="D246" s="329">
        <v>2</v>
      </c>
      <c r="E246" s="330"/>
      <c r="F246" s="263"/>
    </row>
    <row r="247" spans="1:6" ht="28.5">
      <c r="A247" s="342"/>
      <c r="B247" s="44" t="s">
        <v>1292</v>
      </c>
      <c r="C247" s="184" t="s">
        <v>227</v>
      </c>
      <c r="D247" s="329">
        <v>2</v>
      </c>
      <c r="E247" s="330"/>
      <c r="F247" s="263"/>
    </row>
    <row r="248" spans="1:6" ht="28.5">
      <c r="A248" s="342"/>
      <c r="B248" s="44" t="s">
        <v>1293</v>
      </c>
      <c r="C248" s="184" t="s">
        <v>227</v>
      </c>
      <c r="D248" s="329">
        <v>2</v>
      </c>
      <c r="E248" s="330"/>
      <c r="F248" s="263"/>
    </row>
    <row r="249" spans="1:6" ht="28.5">
      <c r="A249" s="342"/>
      <c r="B249" s="44" t="s">
        <v>1294</v>
      </c>
      <c r="C249" s="184" t="s">
        <v>227</v>
      </c>
      <c r="D249" s="329">
        <v>1</v>
      </c>
      <c r="E249" s="330"/>
      <c r="F249" s="263"/>
    </row>
    <row r="250" spans="1:6" ht="28.5">
      <c r="A250" s="342"/>
      <c r="B250" s="44" t="s">
        <v>1295</v>
      </c>
      <c r="C250" s="184" t="s">
        <v>227</v>
      </c>
      <c r="D250" s="329">
        <v>1</v>
      </c>
      <c r="E250" s="330"/>
      <c r="F250" s="263"/>
    </row>
    <row r="251" spans="1:6" ht="28.5">
      <c r="A251" s="342"/>
      <c r="B251" s="44" t="s">
        <v>1296</v>
      </c>
      <c r="C251" s="184" t="s">
        <v>227</v>
      </c>
      <c r="D251" s="329">
        <v>1</v>
      </c>
      <c r="E251" s="330"/>
      <c r="F251" s="263"/>
    </row>
    <row r="252" spans="1:6" ht="28.5">
      <c r="A252" s="341"/>
      <c r="B252" s="44" t="s">
        <v>1297</v>
      </c>
      <c r="C252" s="184" t="s">
        <v>227</v>
      </c>
      <c r="D252" s="329">
        <v>1</v>
      </c>
      <c r="E252" s="330"/>
      <c r="F252" s="263"/>
    </row>
    <row r="253" spans="1:6" ht="28.5">
      <c r="A253" s="341"/>
      <c r="B253" s="44" t="s">
        <v>1298</v>
      </c>
      <c r="C253" s="184" t="s">
        <v>227</v>
      </c>
      <c r="D253" s="329">
        <v>3</v>
      </c>
      <c r="E253" s="330"/>
      <c r="F253" s="263"/>
    </row>
    <row r="254" spans="1:6" ht="28.5">
      <c r="A254" s="343"/>
      <c r="B254" s="44" t="s">
        <v>1299</v>
      </c>
      <c r="C254" s="184" t="s">
        <v>227</v>
      </c>
      <c r="D254" s="329">
        <v>2</v>
      </c>
      <c r="E254" s="330"/>
      <c r="F254" s="263"/>
    </row>
    <row r="255" spans="1:6">
      <c r="A255" s="341"/>
      <c r="B255" s="44" t="s">
        <v>1300</v>
      </c>
      <c r="C255" s="184" t="s">
        <v>227</v>
      </c>
      <c r="D255" s="329">
        <v>16</v>
      </c>
      <c r="E255" s="330"/>
      <c r="F255" s="263"/>
    </row>
    <row r="256" spans="1:6" ht="28.5">
      <c r="A256" s="343"/>
      <c r="B256" s="44" t="s">
        <v>1301</v>
      </c>
      <c r="C256" s="184" t="s">
        <v>227</v>
      </c>
      <c r="D256" s="329">
        <v>1</v>
      </c>
      <c r="E256" s="330"/>
      <c r="F256" s="263"/>
    </row>
    <row r="257" spans="1:6" ht="28.5">
      <c r="A257" s="343"/>
      <c r="B257" s="44" t="s">
        <v>1302</v>
      </c>
      <c r="C257" s="184" t="s">
        <v>227</v>
      </c>
      <c r="D257" s="329">
        <v>1</v>
      </c>
      <c r="E257" s="330"/>
      <c r="F257" s="263"/>
    </row>
    <row r="258" spans="1:6" ht="28.5">
      <c r="A258" s="343"/>
      <c r="B258" s="44" t="s">
        <v>1303</v>
      </c>
      <c r="C258" s="184" t="s">
        <v>227</v>
      </c>
      <c r="D258" s="329">
        <v>1</v>
      </c>
      <c r="E258" s="330"/>
      <c r="F258" s="263"/>
    </row>
    <row r="259" spans="1:6" ht="28.5">
      <c r="A259" s="343"/>
      <c r="B259" s="44" t="s">
        <v>1304</v>
      </c>
      <c r="C259" s="184" t="s">
        <v>227</v>
      </c>
      <c r="D259" s="329">
        <v>1</v>
      </c>
      <c r="E259" s="330"/>
      <c r="F259" s="263"/>
    </row>
    <row r="260" spans="1:6" ht="28.5">
      <c r="A260" s="343"/>
      <c r="B260" s="44" t="s">
        <v>1305</v>
      </c>
      <c r="C260" s="184" t="s">
        <v>227</v>
      </c>
      <c r="D260" s="329">
        <v>6</v>
      </c>
      <c r="E260" s="330"/>
      <c r="F260" s="263"/>
    </row>
    <row r="261" spans="1:6" ht="28.5">
      <c r="A261" s="343"/>
      <c r="B261" s="44" t="s">
        <v>1306</v>
      </c>
      <c r="C261" s="184" t="s">
        <v>227</v>
      </c>
      <c r="D261" s="329">
        <v>6</v>
      </c>
      <c r="E261" s="330"/>
      <c r="F261" s="263"/>
    </row>
    <row r="262" spans="1:6" ht="28.5">
      <c r="A262" s="343"/>
      <c r="B262" s="44" t="s">
        <v>1307</v>
      </c>
      <c r="C262" s="184" t="s">
        <v>227</v>
      </c>
      <c r="D262" s="329">
        <v>6</v>
      </c>
      <c r="E262" s="330"/>
      <c r="F262" s="263"/>
    </row>
    <row r="263" spans="1:6">
      <c r="A263" s="343"/>
      <c r="B263" s="44" t="s">
        <v>1308</v>
      </c>
      <c r="C263" s="184" t="s">
        <v>227</v>
      </c>
      <c r="D263" s="329">
        <v>6</v>
      </c>
      <c r="E263" s="330"/>
      <c r="F263" s="263"/>
    </row>
    <row r="264" spans="1:6" ht="28.5">
      <c r="A264" s="341"/>
      <c r="B264" s="44" t="s">
        <v>1309</v>
      </c>
      <c r="C264" s="184" t="s">
        <v>227</v>
      </c>
      <c r="D264" s="329">
        <v>16</v>
      </c>
      <c r="E264" s="330"/>
      <c r="F264" s="263"/>
    </row>
    <row r="265" spans="1:6" ht="57">
      <c r="A265" s="341"/>
      <c r="B265" s="44" t="s">
        <v>1310</v>
      </c>
      <c r="C265" s="184" t="s">
        <v>227</v>
      </c>
      <c r="D265" s="329">
        <v>1</v>
      </c>
      <c r="E265" s="330"/>
      <c r="F265" s="263"/>
    </row>
    <row r="266" spans="1:6">
      <c r="A266" s="341"/>
      <c r="B266" s="44" t="s">
        <v>1311</v>
      </c>
      <c r="C266" s="184" t="s">
        <v>227</v>
      </c>
      <c r="D266" s="329">
        <v>3</v>
      </c>
      <c r="E266" s="330"/>
      <c r="F266" s="263"/>
    </row>
    <row r="267" spans="1:6">
      <c r="A267" s="341"/>
      <c r="B267" s="44" t="s">
        <v>1312</v>
      </c>
      <c r="C267" s="184" t="s">
        <v>227</v>
      </c>
      <c r="D267" s="329">
        <v>2</v>
      </c>
      <c r="E267" s="330"/>
      <c r="F267" s="263"/>
    </row>
    <row r="268" spans="1:6">
      <c r="A268" s="341"/>
      <c r="B268" s="44" t="s">
        <v>1313</v>
      </c>
      <c r="C268" s="184" t="s">
        <v>227</v>
      </c>
      <c r="D268" s="329">
        <v>1</v>
      </c>
      <c r="E268" s="330"/>
      <c r="F268" s="263"/>
    </row>
    <row r="269" spans="1:6" ht="28.5">
      <c r="A269" s="341"/>
      <c r="B269" s="44" t="s">
        <v>1314</v>
      </c>
      <c r="C269" s="184" t="s">
        <v>227</v>
      </c>
      <c r="D269" s="329">
        <v>3</v>
      </c>
      <c r="E269" s="330"/>
      <c r="F269" s="263"/>
    </row>
    <row r="270" spans="1:6" ht="28.5">
      <c r="A270" s="341"/>
      <c r="B270" s="44" t="s">
        <v>1315</v>
      </c>
      <c r="C270" s="184" t="s">
        <v>227</v>
      </c>
      <c r="D270" s="329">
        <v>3</v>
      </c>
      <c r="E270" s="330"/>
      <c r="F270" s="263"/>
    </row>
    <row r="271" spans="1:6" ht="28.5">
      <c r="A271" s="341"/>
      <c r="B271" s="44" t="s">
        <v>1316</v>
      </c>
      <c r="C271" s="184" t="s">
        <v>227</v>
      </c>
      <c r="D271" s="329">
        <v>1</v>
      </c>
      <c r="E271" s="330"/>
      <c r="F271" s="263"/>
    </row>
    <row r="272" spans="1:6" ht="28.5">
      <c r="A272" s="341"/>
      <c r="B272" s="44" t="s">
        <v>1317</v>
      </c>
      <c r="C272" s="184" t="s">
        <v>227</v>
      </c>
      <c r="D272" s="329">
        <v>1</v>
      </c>
      <c r="E272" s="330"/>
      <c r="F272" s="263"/>
    </row>
    <row r="273" spans="1:6" ht="28.5">
      <c r="A273" s="341"/>
      <c r="B273" s="44" t="s">
        <v>1318</v>
      </c>
      <c r="C273" s="184" t="s">
        <v>227</v>
      </c>
      <c r="D273" s="329">
        <v>6</v>
      </c>
      <c r="E273" s="330"/>
      <c r="F273" s="263"/>
    </row>
    <row r="274" spans="1:6">
      <c r="A274" s="341"/>
      <c r="B274" s="44" t="s">
        <v>1319</v>
      </c>
      <c r="C274" s="184" t="s">
        <v>227</v>
      </c>
      <c r="D274" s="329">
        <v>6</v>
      </c>
      <c r="E274" s="330"/>
      <c r="F274" s="263"/>
    </row>
    <row r="275" spans="1:6">
      <c r="A275" s="341"/>
      <c r="B275" s="44" t="s">
        <v>1320</v>
      </c>
      <c r="C275" s="184" t="s">
        <v>227</v>
      </c>
      <c r="D275" s="329">
        <v>6</v>
      </c>
      <c r="E275" s="330"/>
      <c r="F275" s="263"/>
    </row>
    <row r="276" spans="1:6" ht="28.5">
      <c r="A276" s="341"/>
      <c r="B276" s="44" t="s">
        <v>1321</v>
      </c>
      <c r="C276" s="184" t="s">
        <v>227</v>
      </c>
      <c r="D276" s="329">
        <v>6</v>
      </c>
      <c r="E276" s="330"/>
      <c r="F276" s="263"/>
    </row>
    <row r="277" spans="1:6" ht="28.5">
      <c r="A277" s="341"/>
      <c r="B277" s="44" t="s">
        <v>1322</v>
      </c>
      <c r="C277" s="184" t="s">
        <v>227</v>
      </c>
      <c r="D277" s="329">
        <v>1</v>
      </c>
      <c r="E277" s="330"/>
      <c r="F277" s="263"/>
    </row>
    <row r="278" spans="1:6" ht="28.5">
      <c r="A278" s="341"/>
      <c r="B278" s="44" t="s">
        <v>1323</v>
      </c>
      <c r="C278" s="184" t="s">
        <v>227</v>
      </c>
      <c r="D278" s="329">
        <v>1</v>
      </c>
      <c r="E278" s="330"/>
      <c r="F278" s="263"/>
    </row>
    <row r="279" spans="1:6" ht="28.5">
      <c r="A279" s="342"/>
      <c r="B279" s="44" t="s">
        <v>1321</v>
      </c>
      <c r="C279" s="184" t="s">
        <v>227</v>
      </c>
      <c r="D279" s="329">
        <v>1</v>
      </c>
      <c r="E279" s="330"/>
      <c r="F279" s="263"/>
    </row>
    <row r="280" spans="1:6" ht="28.5">
      <c r="A280" s="342"/>
      <c r="B280" s="44" t="s">
        <v>1324</v>
      </c>
      <c r="C280" s="184" t="s">
        <v>227</v>
      </c>
      <c r="D280" s="329">
        <v>1</v>
      </c>
      <c r="E280" s="330"/>
      <c r="F280" s="263"/>
    </row>
    <row r="281" spans="1:6" ht="28.5">
      <c r="A281" s="343"/>
      <c r="B281" s="44" t="s">
        <v>1325</v>
      </c>
      <c r="C281" s="184" t="s">
        <v>227</v>
      </c>
      <c r="D281" s="329">
        <v>2</v>
      </c>
      <c r="E281" s="330"/>
      <c r="F281" s="263"/>
    </row>
    <row r="282" spans="1:6" ht="28.5">
      <c r="A282" s="343"/>
      <c r="B282" s="44" t="s">
        <v>1326</v>
      </c>
      <c r="C282" s="184" t="s">
        <v>227</v>
      </c>
      <c r="D282" s="329">
        <v>3</v>
      </c>
      <c r="E282" s="330"/>
      <c r="F282" s="263"/>
    </row>
    <row r="283" spans="1:6" ht="57">
      <c r="A283" s="341"/>
      <c r="B283" s="44" t="s">
        <v>1327</v>
      </c>
      <c r="C283" s="184" t="s">
        <v>227</v>
      </c>
      <c r="D283" s="329">
        <v>1</v>
      </c>
      <c r="E283" s="330"/>
      <c r="F283" s="263"/>
    </row>
    <row r="284" spans="1:6">
      <c r="A284" s="344"/>
      <c r="B284" s="44" t="s">
        <v>1328</v>
      </c>
      <c r="C284" s="184" t="s">
        <v>227</v>
      </c>
      <c r="D284" s="329">
        <v>3</v>
      </c>
      <c r="E284" s="330"/>
      <c r="F284" s="263"/>
    </row>
    <row r="285" spans="1:6">
      <c r="A285" s="344"/>
      <c r="B285" s="44" t="s">
        <v>1329</v>
      </c>
      <c r="C285" s="184" t="s">
        <v>227</v>
      </c>
      <c r="D285" s="329">
        <v>3</v>
      </c>
      <c r="E285" s="330"/>
      <c r="F285" s="263"/>
    </row>
    <row r="286" spans="1:6">
      <c r="A286" s="341"/>
      <c r="B286" s="44" t="s">
        <v>1330</v>
      </c>
      <c r="C286" s="184" t="s">
        <v>227</v>
      </c>
      <c r="D286" s="329">
        <v>3</v>
      </c>
      <c r="E286" s="330"/>
      <c r="F286" s="263"/>
    </row>
    <row r="287" spans="1:6">
      <c r="A287" s="341"/>
      <c r="B287" s="44" t="s">
        <v>1331</v>
      </c>
      <c r="C287" s="184" t="s">
        <v>228</v>
      </c>
      <c r="D287" s="329">
        <v>1</v>
      </c>
      <c r="E287" s="330"/>
      <c r="F287" s="263"/>
    </row>
    <row r="288" spans="1:6" ht="28.5">
      <c r="A288" s="341"/>
      <c r="B288" s="44" t="s">
        <v>1332</v>
      </c>
      <c r="C288" s="184" t="s">
        <v>228</v>
      </c>
      <c r="D288" s="329">
        <v>4</v>
      </c>
      <c r="E288" s="330"/>
      <c r="F288" s="263"/>
    </row>
    <row r="289" spans="1:6">
      <c r="A289" s="341"/>
      <c r="B289" s="44" t="s">
        <v>1333</v>
      </c>
      <c r="C289" s="184" t="s">
        <v>227</v>
      </c>
      <c r="D289" s="329">
        <v>3</v>
      </c>
      <c r="E289" s="330"/>
      <c r="F289" s="263"/>
    </row>
    <row r="290" spans="1:6">
      <c r="A290" s="341"/>
      <c r="B290" s="44" t="s">
        <v>1334</v>
      </c>
      <c r="C290" s="184" t="s">
        <v>227</v>
      </c>
      <c r="D290" s="329">
        <v>6</v>
      </c>
      <c r="E290" s="330"/>
      <c r="F290" s="263"/>
    </row>
    <row r="291" spans="1:6">
      <c r="A291" s="341"/>
      <c r="B291" s="44" t="s">
        <v>1335</v>
      </c>
      <c r="C291" s="184" t="s">
        <v>227</v>
      </c>
      <c r="D291" s="329">
        <v>40</v>
      </c>
      <c r="E291" s="330"/>
      <c r="F291" s="263"/>
    </row>
    <row r="292" spans="1:6">
      <c r="A292" s="341"/>
      <c r="B292" s="44" t="s">
        <v>1336</v>
      </c>
      <c r="C292" s="184" t="s">
        <v>227</v>
      </c>
      <c r="D292" s="329">
        <v>1</v>
      </c>
      <c r="E292" s="330"/>
      <c r="F292" s="263"/>
    </row>
    <row r="293" spans="1:6" ht="28.5">
      <c r="A293" s="341"/>
      <c r="B293" s="44" t="s">
        <v>1337</v>
      </c>
      <c r="C293" s="184" t="s">
        <v>229</v>
      </c>
      <c r="D293" s="329">
        <v>1</v>
      </c>
      <c r="E293" s="330"/>
      <c r="F293" s="263"/>
    </row>
    <row r="294" spans="1:6">
      <c r="A294" s="345"/>
      <c r="B294" s="44" t="s">
        <v>1338</v>
      </c>
      <c r="C294" s="184" t="s">
        <v>229</v>
      </c>
      <c r="D294" s="329">
        <v>1</v>
      </c>
      <c r="E294" s="330"/>
      <c r="F294" s="263"/>
    </row>
    <row r="295" spans="1:6">
      <c r="A295" s="346"/>
      <c r="B295" s="347" t="s">
        <v>1263</v>
      </c>
      <c r="C295" s="348" t="s">
        <v>229</v>
      </c>
      <c r="D295" s="349">
        <v>1</v>
      </c>
      <c r="E295" s="332"/>
      <c r="F295" s="265">
        <f t="shared" ref="F295" si="14">ROUND((D295*E295),2)</f>
        <v>0</v>
      </c>
    </row>
    <row r="296" spans="1:6" ht="28.5">
      <c r="A296" s="177" t="s">
        <v>1347</v>
      </c>
      <c r="B296" s="178" t="s">
        <v>1339</v>
      </c>
      <c r="C296" s="191"/>
      <c r="D296" s="350"/>
      <c r="E296" s="327"/>
      <c r="F296" s="325"/>
    </row>
    <row r="297" spans="1:6" ht="42.75">
      <c r="A297" s="351"/>
      <c r="B297" s="44" t="s">
        <v>1340</v>
      </c>
      <c r="C297" s="184" t="s">
        <v>227</v>
      </c>
      <c r="D297" s="329">
        <v>1</v>
      </c>
      <c r="E297" s="330"/>
      <c r="F297" s="263"/>
    </row>
    <row r="298" spans="1:6">
      <c r="A298" s="351"/>
      <c r="B298" s="44" t="s">
        <v>1341</v>
      </c>
      <c r="C298" s="184" t="s">
        <v>227</v>
      </c>
      <c r="D298" s="329">
        <v>1</v>
      </c>
      <c r="E298" s="330"/>
      <c r="F298" s="263"/>
    </row>
    <row r="299" spans="1:6">
      <c r="A299" s="351"/>
      <c r="B299" s="44" t="s">
        <v>1342</v>
      </c>
      <c r="C299" s="184" t="s">
        <v>227</v>
      </c>
      <c r="D299" s="329">
        <v>2</v>
      </c>
      <c r="E299" s="330"/>
      <c r="F299" s="263"/>
    </row>
    <row r="300" spans="1:6">
      <c r="A300" s="352"/>
      <c r="B300" s="44" t="s">
        <v>1343</v>
      </c>
      <c r="C300" s="184" t="s">
        <v>227</v>
      </c>
      <c r="D300" s="329">
        <v>3</v>
      </c>
      <c r="E300" s="330"/>
      <c r="F300" s="263"/>
    </row>
    <row r="301" spans="1:6" ht="28.5">
      <c r="A301" s="353"/>
      <c r="B301" s="44" t="s">
        <v>1344</v>
      </c>
      <c r="C301" s="184" t="s">
        <v>227</v>
      </c>
      <c r="D301" s="329">
        <v>1</v>
      </c>
      <c r="E301" s="330"/>
      <c r="F301" s="263"/>
    </row>
    <row r="302" spans="1:6">
      <c r="A302" s="353"/>
      <c r="B302" s="44" t="s">
        <v>1345</v>
      </c>
      <c r="C302" s="184" t="s">
        <v>229</v>
      </c>
      <c r="D302" s="329">
        <v>1</v>
      </c>
      <c r="E302" s="330"/>
      <c r="F302" s="263"/>
    </row>
    <row r="303" spans="1:6">
      <c r="A303" s="354"/>
      <c r="B303" s="347" t="s">
        <v>1263</v>
      </c>
      <c r="C303" s="348" t="s">
        <v>229</v>
      </c>
      <c r="D303" s="349">
        <v>1</v>
      </c>
      <c r="E303" s="332"/>
      <c r="F303" s="265">
        <f t="shared" ref="F303" si="15">ROUND((D303*E303),2)</f>
        <v>0</v>
      </c>
    </row>
    <row r="304" spans="1:6">
      <c r="A304" s="122"/>
      <c r="B304" s="92" t="s">
        <v>1228</v>
      </c>
      <c r="C304" s="32"/>
      <c r="D304" s="228"/>
      <c r="E304" s="233"/>
      <c r="F304" s="228">
        <f>F295+F303</f>
        <v>0</v>
      </c>
    </row>
    <row r="305" spans="1:6">
      <c r="A305" s="31" t="s">
        <v>1229</v>
      </c>
      <c r="B305" s="92" t="s">
        <v>1230</v>
      </c>
      <c r="C305" s="32"/>
      <c r="D305" s="271"/>
      <c r="E305" s="272"/>
      <c r="F305" s="273"/>
    </row>
    <row r="306" spans="1:6" ht="38.25">
      <c r="A306" s="177" t="s">
        <v>1348</v>
      </c>
      <c r="B306" s="190" t="s">
        <v>1349</v>
      </c>
      <c r="C306" s="184" t="s">
        <v>76</v>
      </c>
      <c r="D306" s="335">
        <v>200</v>
      </c>
      <c r="E306" s="333"/>
      <c r="F306" s="248">
        <f t="shared" ref="F306:F335" si="16">ROUND((D306*E306),2)</f>
        <v>0</v>
      </c>
    </row>
    <row r="307" spans="1:6" ht="38.25">
      <c r="A307" s="177" t="s">
        <v>1350</v>
      </c>
      <c r="B307" s="187" t="s">
        <v>1351</v>
      </c>
      <c r="C307" s="175" t="s">
        <v>76</v>
      </c>
      <c r="D307" s="329">
        <v>180</v>
      </c>
      <c r="E307" s="333"/>
      <c r="F307" s="248">
        <f t="shared" si="16"/>
        <v>0</v>
      </c>
    </row>
    <row r="308" spans="1:6" ht="51">
      <c r="A308" s="177" t="s">
        <v>1352</v>
      </c>
      <c r="B308" s="191" t="s">
        <v>1353</v>
      </c>
      <c r="C308" s="184"/>
      <c r="D308" s="326"/>
      <c r="E308" s="333"/>
      <c r="F308" s="248"/>
    </row>
    <row r="309" spans="1:6">
      <c r="A309" s="183" t="s">
        <v>1475</v>
      </c>
      <c r="B309" s="185" t="s">
        <v>1354</v>
      </c>
      <c r="C309" s="184" t="s">
        <v>76</v>
      </c>
      <c r="D309" s="329">
        <v>10</v>
      </c>
      <c r="E309" s="333"/>
      <c r="F309" s="248">
        <f t="shared" si="16"/>
        <v>0</v>
      </c>
    </row>
    <row r="310" spans="1:6">
      <c r="A310" s="180" t="s">
        <v>1470</v>
      </c>
      <c r="B310" s="192" t="s">
        <v>1355</v>
      </c>
      <c r="C310" s="184" t="s">
        <v>76</v>
      </c>
      <c r="D310" s="329">
        <v>50</v>
      </c>
      <c r="E310" s="333"/>
      <c r="F310" s="248">
        <f t="shared" si="16"/>
        <v>0</v>
      </c>
    </row>
    <row r="311" spans="1:6" ht="63.75">
      <c r="A311" s="177" t="s">
        <v>1356</v>
      </c>
      <c r="B311" s="186" t="s">
        <v>1357</v>
      </c>
      <c r="C311" s="179" t="s">
        <v>227</v>
      </c>
      <c r="D311" s="326">
        <v>8</v>
      </c>
      <c r="E311" s="333"/>
      <c r="F311" s="248">
        <f t="shared" si="16"/>
        <v>0</v>
      </c>
    </row>
    <row r="312" spans="1:6" ht="51">
      <c r="A312" s="177" t="s">
        <v>1358</v>
      </c>
      <c r="B312" s="194" t="s">
        <v>1359</v>
      </c>
      <c r="C312" s="175" t="s">
        <v>227</v>
      </c>
      <c r="D312" s="335">
        <v>2</v>
      </c>
      <c r="E312" s="333"/>
      <c r="F312" s="248">
        <f t="shared" si="16"/>
        <v>0</v>
      </c>
    </row>
    <row r="313" spans="1:6" ht="51">
      <c r="A313" s="177" t="s">
        <v>1360</v>
      </c>
      <c r="B313" s="194" t="s">
        <v>1361</v>
      </c>
      <c r="C313" s="184" t="s">
        <v>227</v>
      </c>
      <c r="D313" s="335">
        <v>2</v>
      </c>
      <c r="E313" s="333"/>
      <c r="F313" s="248">
        <f t="shared" si="16"/>
        <v>0</v>
      </c>
    </row>
    <row r="314" spans="1:6" ht="38.25">
      <c r="A314" s="177" t="s">
        <v>1362</v>
      </c>
      <c r="B314" s="194" t="s">
        <v>1363</v>
      </c>
      <c r="C314" s="175" t="s">
        <v>227</v>
      </c>
      <c r="D314" s="335">
        <v>12</v>
      </c>
      <c r="E314" s="333"/>
      <c r="F314" s="248">
        <f t="shared" si="16"/>
        <v>0</v>
      </c>
    </row>
    <row r="315" spans="1:6" ht="25.5">
      <c r="A315" s="177" t="s">
        <v>1364</v>
      </c>
      <c r="B315" s="188" t="s">
        <v>1365</v>
      </c>
      <c r="C315" s="184" t="s">
        <v>227</v>
      </c>
      <c r="D315" s="329">
        <v>12</v>
      </c>
      <c r="E315" s="333"/>
      <c r="F315" s="248">
        <f t="shared" si="16"/>
        <v>0</v>
      </c>
    </row>
    <row r="316" spans="1:6" ht="25.5">
      <c r="A316" s="177" t="s">
        <v>1366</v>
      </c>
      <c r="B316" s="195" t="s">
        <v>1367</v>
      </c>
      <c r="C316" s="179"/>
      <c r="D316" s="326"/>
      <c r="E316" s="327"/>
      <c r="F316" s="325"/>
    </row>
    <row r="317" spans="1:6" ht="63.75">
      <c r="A317" s="183"/>
      <c r="B317" s="355" t="s">
        <v>1368</v>
      </c>
      <c r="C317" s="184" t="s">
        <v>228</v>
      </c>
      <c r="D317" s="329">
        <v>1</v>
      </c>
      <c r="E317" s="330"/>
      <c r="F317" s="263"/>
    </row>
    <row r="318" spans="1:6" ht="51">
      <c r="A318" s="183"/>
      <c r="B318" s="355" t="s">
        <v>1369</v>
      </c>
      <c r="C318" s="184" t="s">
        <v>228</v>
      </c>
      <c r="D318" s="329">
        <v>1</v>
      </c>
      <c r="E318" s="330"/>
      <c r="F318" s="263"/>
    </row>
    <row r="319" spans="1:6">
      <c r="A319" s="183"/>
      <c r="B319" s="355" t="s">
        <v>1370</v>
      </c>
      <c r="C319" s="184" t="s">
        <v>228</v>
      </c>
      <c r="D319" s="329">
        <v>3</v>
      </c>
      <c r="E319" s="330"/>
      <c r="F319" s="263"/>
    </row>
    <row r="320" spans="1:6" ht="25.5">
      <c r="A320" s="183"/>
      <c r="B320" s="355" t="s">
        <v>1371</v>
      </c>
      <c r="C320" s="184" t="s">
        <v>228</v>
      </c>
      <c r="D320" s="329">
        <v>3</v>
      </c>
      <c r="E320" s="330"/>
      <c r="F320" s="263"/>
    </row>
    <row r="321" spans="1:6" ht="25.5">
      <c r="A321" s="183"/>
      <c r="B321" s="356" t="s">
        <v>1372</v>
      </c>
      <c r="C321" s="184" t="s">
        <v>228</v>
      </c>
      <c r="D321" s="329">
        <v>1</v>
      </c>
      <c r="E321" s="330"/>
      <c r="F321" s="263"/>
    </row>
    <row r="322" spans="1:6" ht="25.5">
      <c r="A322" s="183"/>
      <c r="B322" s="355" t="s">
        <v>1373</v>
      </c>
      <c r="C322" s="184" t="s">
        <v>227</v>
      </c>
      <c r="D322" s="329">
        <v>3</v>
      </c>
      <c r="E322" s="330"/>
      <c r="F322" s="263"/>
    </row>
    <row r="323" spans="1:6" ht="25.5">
      <c r="A323" s="183"/>
      <c r="B323" s="198" t="s">
        <v>1374</v>
      </c>
      <c r="C323" s="184" t="s">
        <v>227</v>
      </c>
      <c r="D323" s="329">
        <v>1</v>
      </c>
      <c r="E323" s="330"/>
      <c r="F323" s="263"/>
    </row>
    <row r="324" spans="1:6" ht="38.25">
      <c r="A324" s="183"/>
      <c r="B324" s="357" t="s">
        <v>1375</v>
      </c>
      <c r="C324" s="184" t="s">
        <v>229</v>
      </c>
      <c r="D324" s="329">
        <v>1</v>
      </c>
      <c r="E324" s="330"/>
      <c r="F324" s="263"/>
    </row>
    <row r="325" spans="1:6">
      <c r="A325" s="180"/>
      <c r="B325" s="358" t="s">
        <v>1263</v>
      </c>
      <c r="C325" s="181" t="s">
        <v>229</v>
      </c>
      <c r="D325" s="334">
        <v>1</v>
      </c>
      <c r="E325" s="332"/>
      <c r="F325" s="265">
        <f t="shared" si="16"/>
        <v>0</v>
      </c>
    </row>
    <row r="326" spans="1:6" ht="25.5">
      <c r="A326" s="177" t="s">
        <v>1376</v>
      </c>
      <c r="B326" s="195" t="s">
        <v>1377</v>
      </c>
      <c r="C326" s="179"/>
      <c r="D326" s="326"/>
      <c r="E326" s="327"/>
      <c r="F326" s="325"/>
    </row>
    <row r="327" spans="1:6" ht="25.5">
      <c r="A327" s="183"/>
      <c r="B327" s="359" t="s">
        <v>1378</v>
      </c>
      <c r="C327" s="184" t="s">
        <v>227</v>
      </c>
      <c r="D327" s="329">
        <v>1</v>
      </c>
      <c r="E327" s="330"/>
      <c r="F327" s="263"/>
    </row>
    <row r="328" spans="1:6">
      <c r="A328" s="183"/>
      <c r="B328" s="359" t="s">
        <v>1379</v>
      </c>
      <c r="C328" s="184" t="s">
        <v>227</v>
      </c>
      <c r="D328" s="329">
        <v>3</v>
      </c>
      <c r="E328" s="330"/>
      <c r="F328" s="263"/>
    </row>
    <row r="329" spans="1:6">
      <c r="A329" s="183"/>
      <c r="B329" s="359" t="s">
        <v>1380</v>
      </c>
      <c r="C329" s="184" t="s">
        <v>227</v>
      </c>
      <c r="D329" s="329">
        <v>1</v>
      </c>
      <c r="E329" s="330"/>
      <c r="F329" s="263"/>
    </row>
    <row r="330" spans="1:6">
      <c r="A330" s="183"/>
      <c r="B330" s="359" t="s">
        <v>1381</v>
      </c>
      <c r="C330" s="184" t="s">
        <v>227</v>
      </c>
      <c r="D330" s="329">
        <v>2</v>
      </c>
      <c r="E330" s="330"/>
      <c r="F330" s="263"/>
    </row>
    <row r="331" spans="1:6">
      <c r="A331" s="183"/>
      <c r="B331" s="360" t="s">
        <v>1382</v>
      </c>
      <c r="C331" s="184" t="s">
        <v>227</v>
      </c>
      <c r="D331" s="329">
        <v>1</v>
      </c>
      <c r="E331" s="330"/>
      <c r="F331" s="263"/>
    </row>
    <row r="332" spans="1:6">
      <c r="A332" s="180"/>
      <c r="B332" s="358" t="s">
        <v>1263</v>
      </c>
      <c r="C332" s="181" t="s">
        <v>229</v>
      </c>
      <c r="D332" s="334">
        <v>1</v>
      </c>
      <c r="E332" s="332"/>
      <c r="F332" s="265">
        <f t="shared" si="16"/>
        <v>0</v>
      </c>
    </row>
    <row r="333" spans="1:6" ht="38.25">
      <c r="A333" s="177" t="s">
        <v>1383</v>
      </c>
      <c r="B333" s="189" t="s">
        <v>1384</v>
      </c>
      <c r="C333" s="175" t="s">
        <v>227</v>
      </c>
      <c r="D333" s="326">
        <v>10</v>
      </c>
      <c r="E333" s="333"/>
      <c r="F333" s="248">
        <f t="shared" si="16"/>
        <v>0</v>
      </c>
    </row>
    <row r="334" spans="1:6">
      <c r="A334" s="177" t="s">
        <v>1385</v>
      </c>
      <c r="B334" s="196" t="s">
        <v>1386</v>
      </c>
      <c r="C334" s="175" t="s">
        <v>229</v>
      </c>
      <c r="D334" s="335">
        <v>32</v>
      </c>
      <c r="E334" s="333"/>
      <c r="F334" s="248">
        <f t="shared" si="16"/>
        <v>0</v>
      </c>
    </row>
    <row r="335" spans="1:6">
      <c r="A335" s="177" t="s">
        <v>1387</v>
      </c>
      <c r="B335" s="197" t="s">
        <v>1388</v>
      </c>
      <c r="C335" s="184" t="s">
        <v>229</v>
      </c>
      <c r="D335" s="329">
        <v>4</v>
      </c>
      <c r="E335" s="333"/>
      <c r="F335" s="248">
        <f t="shared" si="16"/>
        <v>0</v>
      </c>
    </row>
    <row r="336" spans="1:6">
      <c r="A336" s="84"/>
      <c r="B336" s="92" t="s">
        <v>1232</v>
      </c>
      <c r="C336" s="32"/>
      <c r="D336" s="228"/>
      <c r="E336" s="233"/>
      <c r="F336" s="228">
        <f>ROUND((SUM(F306:F307,F309:F310,F311:F315,F325,F332,F333:F335)),2)</f>
        <v>0</v>
      </c>
    </row>
    <row r="337" spans="1:6">
      <c r="A337" s="22" t="s">
        <v>440</v>
      </c>
      <c r="B337" s="22" t="s">
        <v>1222</v>
      </c>
      <c r="C337" s="23"/>
      <c r="D337" s="247"/>
      <c r="E337" s="252"/>
      <c r="F337" s="247">
        <f>F201+F231+F304+F336</f>
        <v>0</v>
      </c>
    </row>
    <row r="338" spans="1:6">
      <c r="E338" s="278"/>
    </row>
    <row r="339" spans="1:6">
      <c r="A339" s="22" t="s">
        <v>1231</v>
      </c>
      <c r="B339" s="22" t="s">
        <v>192</v>
      </c>
      <c r="C339" s="37"/>
      <c r="D339" s="256"/>
      <c r="E339" s="257"/>
      <c r="F339" s="258"/>
    </row>
    <row r="340" spans="1:6" ht="42.75">
      <c r="A340" s="110" t="s">
        <v>1233</v>
      </c>
      <c r="B340" s="27" t="s">
        <v>193</v>
      </c>
      <c r="C340" s="26" t="s">
        <v>51</v>
      </c>
      <c r="D340" s="248">
        <v>1</v>
      </c>
      <c r="E340" s="249"/>
      <c r="F340" s="248">
        <f t="shared" ref="F340" si="17">ROUND((D340*E340),2)</f>
        <v>0</v>
      </c>
    </row>
    <row r="341" spans="1:6">
      <c r="A341" s="22" t="s">
        <v>1231</v>
      </c>
      <c r="B341" s="22" t="s">
        <v>194</v>
      </c>
      <c r="C341" s="23"/>
      <c r="D341" s="247"/>
      <c r="E341" s="252"/>
      <c r="F341" s="247">
        <f>F340</f>
        <v>0</v>
      </c>
    </row>
  </sheetData>
  <sheetProtection password="99A7" sheet="1" objects="1" scenarios="1"/>
  <mergeCells count="6">
    <mergeCell ref="A2:C2"/>
    <mergeCell ref="A144:D144"/>
    <mergeCell ref="A167:D167"/>
    <mergeCell ref="A190:D190"/>
    <mergeCell ref="A221:A225"/>
    <mergeCell ref="A210:A220"/>
  </mergeCells>
  <pageMargins left="0.7" right="0.7" top="0.75" bottom="0.75" header="0.3" footer="0.3"/>
  <pageSetup paperSize="9" scale="72" fitToHeight="0" orientation="portrait" r:id="rId1"/>
  <headerFooter>
    <oddFooter>&amp;CC/&amp;P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274449-058D-4216-9268-A7725F2CF02E}">
  <sheetPr>
    <pageSetUpPr fitToPage="1"/>
  </sheetPr>
  <dimension ref="A2:F203"/>
  <sheetViews>
    <sheetView topLeftCell="A6" zoomScaleNormal="100" workbookViewId="0">
      <selection activeCell="C27" sqref="C27"/>
    </sheetView>
  </sheetViews>
  <sheetFormatPr defaultRowHeight="14.25"/>
  <cols>
    <col min="1" max="1" width="11.25" customWidth="1"/>
    <col min="2" max="2" width="36" customWidth="1"/>
    <col min="3" max="3" width="18.375" customWidth="1"/>
    <col min="4" max="4" width="13.875" style="221" customWidth="1"/>
    <col min="5" max="5" width="12.375" style="221" customWidth="1"/>
    <col min="6" max="6" width="14" style="221" customWidth="1"/>
  </cols>
  <sheetData>
    <row r="2" spans="1:3">
      <c r="A2" s="415" t="s">
        <v>1446</v>
      </c>
      <c r="B2" s="416"/>
      <c r="C2" s="416"/>
    </row>
    <row r="3" spans="1:3">
      <c r="A3" s="10"/>
      <c r="B3" s="10"/>
      <c r="C3" s="11"/>
    </row>
    <row r="4" spans="1:3">
      <c r="A4" s="1" t="s">
        <v>927</v>
      </c>
      <c r="B4" s="10"/>
      <c r="C4" s="11"/>
    </row>
    <row r="5" spans="1:3">
      <c r="A5" s="10"/>
      <c r="B5" s="10"/>
      <c r="C5" s="11" t="s">
        <v>825</v>
      </c>
    </row>
    <row r="6" spans="1:3">
      <c r="A6" s="2" t="s">
        <v>426</v>
      </c>
      <c r="B6" s="3" t="s">
        <v>12</v>
      </c>
      <c r="C6" s="212">
        <f>F35</f>
        <v>0</v>
      </c>
    </row>
    <row r="7" spans="1:3">
      <c r="A7" s="2" t="s">
        <v>505</v>
      </c>
      <c r="B7" s="3" t="s">
        <v>492</v>
      </c>
      <c r="C7" s="212"/>
    </row>
    <row r="8" spans="1:3">
      <c r="A8" s="2" t="s">
        <v>294</v>
      </c>
      <c r="B8" s="85" t="s">
        <v>723</v>
      </c>
      <c r="C8" s="212">
        <f>F41</f>
        <v>0</v>
      </c>
    </row>
    <row r="9" spans="1:3">
      <c r="A9" s="2" t="s">
        <v>296</v>
      </c>
      <c r="B9" s="85" t="s">
        <v>727</v>
      </c>
      <c r="C9" s="212">
        <f>F44</f>
        <v>0</v>
      </c>
    </row>
    <row r="10" spans="1:3">
      <c r="A10" s="2" t="s">
        <v>298</v>
      </c>
      <c r="B10" s="85" t="s">
        <v>493</v>
      </c>
      <c r="C10" s="212">
        <f>F54</f>
        <v>0</v>
      </c>
    </row>
    <row r="11" spans="1:3">
      <c r="A11" s="4" t="s">
        <v>434</v>
      </c>
      <c r="B11" s="13" t="s">
        <v>517</v>
      </c>
      <c r="C11" s="212"/>
    </row>
    <row r="12" spans="1:3">
      <c r="A12" s="86" t="s">
        <v>360</v>
      </c>
      <c r="B12" s="87" t="s">
        <v>519</v>
      </c>
      <c r="C12" s="212">
        <f>F63</f>
        <v>0</v>
      </c>
    </row>
    <row r="13" spans="1:3">
      <c r="A13" s="86" t="s">
        <v>361</v>
      </c>
      <c r="B13" s="87" t="s">
        <v>524</v>
      </c>
      <c r="C13" s="212">
        <f>F70</f>
        <v>0</v>
      </c>
    </row>
    <row r="14" spans="1:3">
      <c r="A14" s="4" t="s">
        <v>435</v>
      </c>
      <c r="B14" s="3" t="s">
        <v>539</v>
      </c>
      <c r="C14" s="212"/>
    </row>
    <row r="15" spans="1:3">
      <c r="A15" s="86" t="s">
        <v>425</v>
      </c>
      <c r="B15" s="85" t="s">
        <v>14</v>
      </c>
      <c r="C15" s="212">
        <f>F89</f>
        <v>0</v>
      </c>
    </row>
    <row r="16" spans="1:3">
      <c r="A16" s="86" t="s">
        <v>570</v>
      </c>
      <c r="B16" s="85" t="s">
        <v>571</v>
      </c>
      <c r="C16" s="212">
        <f>F96</f>
        <v>0</v>
      </c>
    </row>
    <row r="17" spans="1:6">
      <c r="A17" s="86" t="s">
        <v>583</v>
      </c>
      <c r="B17" s="85" t="s">
        <v>584</v>
      </c>
      <c r="C17" s="212">
        <f>F113</f>
        <v>0</v>
      </c>
    </row>
    <row r="18" spans="1:6" ht="28.5">
      <c r="A18" s="86" t="s">
        <v>616</v>
      </c>
      <c r="B18" s="85" t="s">
        <v>617</v>
      </c>
      <c r="C18" s="212">
        <f>F116</f>
        <v>0</v>
      </c>
    </row>
    <row r="19" spans="1:6">
      <c r="A19" s="86" t="s">
        <v>619</v>
      </c>
      <c r="B19" s="85" t="s">
        <v>618</v>
      </c>
      <c r="C19" s="212">
        <f>F124</f>
        <v>0</v>
      </c>
    </row>
    <row r="20" spans="1:6">
      <c r="A20" s="5" t="s">
        <v>436</v>
      </c>
      <c r="B20" s="13" t="s">
        <v>636</v>
      </c>
      <c r="C20" s="397">
        <f>F134</f>
        <v>0</v>
      </c>
    </row>
    <row r="21" spans="1:6">
      <c r="A21" s="5" t="s">
        <v>437</v>
      </c>
      <c r="B21" s="109" t="s">
        <v>647</v>
      </c>
      <c r="C21" s="213">
        <f>F145</f>
        <v>0</v>
      </c>
    </row>
    <row r="22" spans="1:6">
      <c r="A22" s="5" t="s">
        <v>438</v>
      </c>
      <c r="B22" s="13" t="s">
        <v>23</v>
      </c>
      <c r="C22" s="213">
        <f>F165</f>
        <v>0</v>
      </c>
    </row>
    <row r="23" spans="1:6">
      <c r="A23" s="5" t="s">
        <v>439</v>
      </c>
      <c r="B23" s="13" t="s">
        <v>24</v>
      </c>
      <c r="C23" s="213">
        <f>F186</f>
        <v>0</v>
      </c>
    </row>
    <row r="24" spans="1:6" ht="28.5">
      <c r="A24" s="5" t="s">
        <v>440</v>
      </c>
      <c r="B24" s="13" t="s">
        <v>1199</v>
      </c>
      <c r="C24" s="213"/>
    </row>
    <row r="25" spans="1:6">
      <c r="A25" s="172" t="s">
        <v>1389</v>
      </c>
      <c r="B25" s="87" t="s">
        <v>1202</v>
      </c>
      <c r="C25" s="213">
        <f>F198</f>
        <v>0</v>
      </c>
    </row>
    <row r="26" spans="1:6">
      <c r="A26" s="6" t="s">
        <v>1231</v>
      </c>
      <c r="B26" s="7" t="s">
        <v>22</v>
      </c>
      <c r="C26" s="214">
        <f>F203</f>
        <v>0</v>
      </c>
    </row>
    <row r="27" spans="1:6">
      <c r="A27" s="17"/>
      <c r="B27" s="18" t="s">
        <v>8</v>
      </c>
      <c r="C27" s="215">
        <f>SUM(C6:C26)</f>
        <v>0</v>
      </c>
    </row>
    <row r="29" spans="1:6">
      <c r="A29" s="10"/>
      <c r="B29" s="10"/>
      <c r="C29" s="11" t="s">
        <v>48</v>
      </c>
      <c r="D29" s="223" t="s">
        <v>49</v>
      </c>
      <c r="E29" s="223" t="s">
        <v>50</v>
      </c>
      <c r="F29" s="223" t="s">
        <v>7</v>
      </c>
    </row>
    <row r="30" spans="1:6">
      <c r="A30" s="98" t="s">
        <v>426</v>
      </c>
      <c r="B30" s="12" t="s">
        <v>12</v>
      </c>
      <c r="C30" s="15"/>
      <c r="D30" s="225"/>
      <c r="E30" s="225"/>
      <c r="F30" s="225"/>
    </row>
    <row r="31" spans="1:6">
      <c r="A31" s="24" t="s">
        <v>289</v>
      </c>
      <c r="B31" s="25" t="s">
        <v>40</v>
      </c>
      <c r="C31" s="26"/>
      <c r="D31" s="248"/>
      <c r="E31" s="249"/>
      <c r="F31" s="248"/>
    </row>
    <row r="32" spans="1:6">
      <c r="A32" s="24" t="s">
        <v>489</v>
      </c>
      <c r="B32" s="27" t="s">
        <v>42</v>
      </c>
      <c r="C32" s="28" t="s">
        <v>51</v>
      </c>
      <c r="D32" s="250">
        <v>183</v>
      </c>
      <c r="E32" s="249"/>
      <c r="F32" s="248">
        <f>ROUND((D32*E32),2)</f>
        <v>0</v>
      </c>
    </row>
    <row r="33" spans="1:6" ht="28.5">
      <c r="A33" s="24" t="s">
        <v>490</v>
      </c>
      <c r="B33" s="27" t="s">
        <v>491</v>
      </c>
      <c r="C33" s="26" t="s">
        <v>51</v>
      </c>
      <c r="D33" s="248">
        <v>29</v>
      </c>
      <c r="E33" s="249"/>
      <c r="F33" s="248">
        <f t="shared" ref="F33:F34" si="0">ROUND((D33*E33),2)</f>
        <v>0</v>
      </c>
    </row>
    <row r="34" spans="1:6" ht="42.75">
      <c r="A34" s="24" t="s">
        <v>801</v>
      </c>
      <c r="B34" s="27" t="s">
        <v>44</v>
      </c>
      <c r="C34" s="29" t="s">
        <v>51</v>
      </c>
      <c r="D34" s="251">
        <v>1</v>
      </c>
      <c r="E34" s="249"/>
      <c r="F34" s="248">
        <f t="shared" si="0"/>
        <v>0</v>
      </c>
    </row>
    <row r="35" spans="1:6">
      <c r="A35" s="22" t="s">
        <v>426</v>
      </c>
      <c r="B35" s="22" t="s">
        <v>57</v>
      </c>
      <c r="C35" s="23"/>
      <c r="D35" s="247"/>
      <c r="E35" s="252"/>
      <c r="F35" s="247">
        <f>SUM(F32:F34)</f>
        <v>0</v>
      </c>
    </row>
    <row r="36" spans="1:6" s="94" customFormat="1">
      <c r="A36" s="95"/>
      <c r="B36" s="93"/>
      <c r="C36" s="106"/>
      <c r="D36" s="312"/>
      <c r="E36" s="313"/>
      <c r="F36" s="314"/>
    </row>
    <row r="37" spans="1:6">
      <c r="A37" s="98" t="s">
        <v>427</v>
      </c>
      <c r="B37" s="83" t="s">
        <v>492</v>
      </c>
      <c r="C37" s="37"/>
      <c r="D37" s="256"/>
      <c r="E37" s="315"/>
      <c r="F37" s="256"/>
    </row>
    <row r="38" spans="1:6">
      <c r="A38" s="31" t="s">
        <v>294</v>
      </c>
      <c r="B38" s="92" t="s">
        <v>723</v>
      </c>
      <c r="C38" s="32"/>
      <c r="D38" s="228"/>
      <c r="E38" s="233"/>
      <c r="F38" s="228"/>
    </row>
    <row r="39" spans="1:6" ht="99.75">
      <c r="A39" s="24" t="s">
        <v>506</v>
      </c>
      <c r="B39" s="27" t="s">
        <v>725</v>
      </c>
      <c r="C39" s="29" t="s">
        <v>91</v>
      </c>
      <c r="D39" s="251">
        <f>3170*1.2</f>
        <v>3804</v>
      </c>
      <c r="E39" s="249"/>
      <c r="F39" s="248">
        <f>ROUND((D39*E39),2)</f>
        <v>0</v>
      </c>
    </row>
    <row r="40" spans="1:6" ht="71.25">
      <c r="A40" s="24" t="s">
        <v>507</v>
      </c>
      <c r="B40" s="27" t="s">
        <v>724</v>
      </c>
      <c r="C40" s="29" t="s">
        <v>91</v>
      </c>
      <c r="D40" s="251">
        <f>485*0.4*1.2</f>
        <v>232.79999999999998</v>
      </c>
      <c r="E40" s="249"/>
      <c r="F40" s="248">
        <f>ROUND((D40*E40),2)</f>
        <v>0</v>
      </c>
    </row>
    <row r="41" spans="1:6">
      <c r="A41" s="24"/>
      <c r="B41" s="92" t="s">
        <v>726</v>
      </c>
      <c r="C41" s="32"/>
      <c r="D41" s="228"/>
      <c r="E41" s="233"/>
      <c r="F41" s="228">
        <f>ROUND((SUM(F39:F40)),2)</f>
        <v>0</v>
      </c>
    </row>
    <row r="42" spans="1:6">
      <c r="A42" s="31" t="s">
        <v>296</v>
      </c>
      <c r="B42" s="92" t="s">
        <v>727</v>
      </c>
      <c r="C42" s="32"/>
      <c r="D42" s="228"/>
      <c r="E42" s="233"/>
      <c r="F42" s="228"/>
    </row>
    <row r="43" spans="1:6" ht="85.5">
      <c r="A43" s="24" t="s">
        <v>728</v>
      </c>
      <c r="B43" s="27" t="s">
        <v>729</v>
      </c>
      <c r="C43" s="29" t="s">
        <v>91</v>
      </c>
      <c r="D43" s="251">
        <v>192</v>
      </c>
      <c r="E43" s="249"/>
      <c r="F43" s="248">
        <f t="shared" ref="F43:F53" si="1">ROUND((D43*E43),2)</f>
        <v>0</v>
      </c>
    </row>
    <row r="44" spans="1:6">
      <c r="A44" s="24"/>
      <c r="B44" s="92" t="s">
        <v>730</v>
      </c>
      <c r="C44" s="32"/>
      <c r="D44" s="228"/>
      <c r="E44" s="233"/>
      <c r="F44" s="228">
        <f>ROUND((SUM(F43)),2)</f>
        <v>0</v>
      </c>
    </row>
    <row r="45" spans="1:6">
      <c r="A45" s="31" t="s">
        <v>298</v>
      </c>
      <c r="B45" s="92" t="s">
        <v>493</v>
      </c>
      <c r="C45" s="32"/>
      <c r="D45" s="228"/>
      <c r="E45" s="233"/>
      <c r="F45" s="228"/>
    </row>
    <row r="46" spans="1:6" ht="57">
      <c r="A46" s="24" t="s">
        <v>731</v>
      </c>
      <c r="B46" s="27" t="s">
        <v>494</v>
      </c>
      <c r="C46" s="29" t="s">
        <v>51</v>
      </c>
      <c r="D46" s="251">
        <v>175</v>
      </c>
      <c r="E46" s="249"/>
      <c r="F46" s="248">
        <f t="shared" si="1"/>
        <v>0</v>
      </c>
    </row>
    <row r="47" spans="1:6" ht="57">
      <c r="A47" s="24" t="s">
        <v>732</v>
      </c>
      <c r="B47" s="27" t="s">
        <v>496</v>
      </c>
      <c r="C47" s="29" t="s">
        <v>51</v>
      </c>
      <c r="D47" s="251">
        <v>6</v>
      </c>
      <c r="E47" s="249"/>
      <c r="F47" s="248">
        <f t="shared" si="1"/>
        <v>0</v>
      </c>
    </row>
    <row r="48" spans="1:6" ht="99.75">
      <c r="A48" s="24" t="s">
        <v>733</v>
      </c>
      <c r="B48" s="27" t="s">
        <v>497</v>
      </c>
      <c r="C48" s="29" t="s">
        <v>51</v>
      </c>
      <c r="D48" s="251">
        <v>175</v>
      </c>
      <c r="E48" s="249"/>
      <c r="F48" s="248">
        <f t="shared" si="1"/>
        <v>0</v>
      </c>
    </row>
    <row r="49" spans="1:6" ht="99.75">
      <c r="A49" s="24" t="s">
        <v>734</v>
      </c>
      <c r="B49" s="27" t="s">
        <v>499</v>
      </c>
      <c r="C49" s="29" t="s">
        <v>51</v>
      </c>
      <c r="D49" s="251">
        <v>6</v>
      </c>
      <c r="E49" s="249"/>
      <c r="F49" s="248">
        <f t="shared" si="1"/>
        <v>0</v>
      </c>
    </row>
    <row r="50" spans="1:6" ht="28.5">
      <c r="A50" s="24" t="s">
        <v>735</v>
      </c>
      <c r="B50" s="27" t="s">
        <v>500</v>
      </c>
      <c r="C50" s="29" t="s">
        <v>51</v>
      </c>
      <c r="D50" s="251">
        <f>D46+D47</f>
        <v>181</v>
      </c>
      <c r="E50" s="249"/>
      <c r="F50" s="248">
        <f t="shared" si="1"/>
        <v>0</v>
      </c>
    </row>
    <row r="51" spans="1:6" ht="28.5">
      <c r="A51" s="24" t="s">
        <v>736</v>
      </c>
      <c r="B51" s="27" t="s">
        <v>501</v>
      </c>
      <c r="C51" s="29" t="s">
        <v>51</v>
      </c>
      <c r="D51" s="316">
        <f>4*(D48+D49)</f>
        <v>724</v>
      </c>
      <c r="E51" s="249"/>
      <c r="F51" s="248">
        <f t="shared" si="1"/>
        <v>0</v>
      </c>
    </row>
    <row r="52" spans="1:6">
      <c r="A52" s="24" t="s">
        <v>737</v>
      </c>
      <c r="B52" s="27" t="s">
        <v>503</v>
      </c>
      <c r="C52" s="29" t="s">
        <v>51</v>
      </c>
      <c r="D52" s="251">
        <f>D46+D47</f>
        <v>181</v>
      </c>
      <c r="E52" s="249"/>
      <c r="F52" s="248">
        <f t="shared" si="1"/>
        <v>0</v>
      </c>
    </row>
    <row r="53" spans="1:6">
      <c r="A53" s="24" t="s">
        <v>738</v>
      </c>
      <c r="B53" s="27" t="s">
        <v>504</v>
      </c>
      <c r="C53" s="29" t="s">
        <v>51</v>
      </c>
      <c r="D53" s="251">
        <v>18</v>
      </c>
      <c r="E53" s="317"/>
      <c r="F53" s="318">
        <f t="shared" si="1"/>
        <v>0</v>
      </c>
    </row>
    <row r="54" spans="1:6">
      <c r="A54" s="24"/>
      <c r="B54" s="92" t="s">
        <v>739</v>
      </c>
      <c r="C54" s="32"/>
      <c r="D54" s="228"/>
      <c r="E54" s="233"/>
      <c r="F54" s="228">
        <f>ROUND((SUM(F46:F53)),2)</f>
        <v>0</v>
      </c>
    </row>
    <row r="55" spans="1:6">
      <c r="A55" s="22" t="s">
        <v>427</v>
      </c>
      <c r="B55" s="22" t="s">
        <v>516</v>
      </c>
      <c r="C55" s="23"/>
      <c r="D55" s="247"/>
      <c r="E55" s="252"/>
      <c r="F55" s="247">
        <f>F41+F44+F54</f>
        <v>0</v>
      </c>
    </row>
    <row r="56" spans="1:6">
      <c r="E56" s="278"/>
    </row>
    <row r="57" spans="1:6">
      <c r="A57" s="98" t="s">
        <v>434</v>
      </c>
      <c r="B57" s="83" t="s">
        <v>517</v>
      </c>
      <c r="C57" s="37"/>
      <c r="D57" s="256"/>
      <c r="E57" s="315"/>
      <c r="F57" s="256"/>
    </row>
    <row r="58" spans="1:6">
      <c r="A58" s="31" t="s">
        <v>361</v>
      </c>
      <c r="B58" s="92" t="s">
        <v>519</v>
      </c>
      <c r="C58" s="32"/>
      <c r="D58" s="228"/>
      <c r="E58" s="233"/>
      <c r="F58" s="228"/>
    </row>
    <row r="59" spans="1:6" ht="99.75">
      <c r="A59" s="24" t="s">
        <v>518</v>
      </c>
      <c r="B59" s="27" t="s">
        <v>520</v>
      </c>
      <c r="C59" s="29" t="s">
        <v>51</v>
      </c>
      <c r="D59" s="251">
        <v>9</v>
      </c>
      <c r="E59" s="278"/>
      <c r="F59" s="248">
        <f t="shared" ref="F59:F62" si="2">ROUND((D59*E59),2)</f>
        <v>0</v>
      </c>
    </row>
    <row r="60" spans="1:6" ht="42.75">
      <c r="A60" s="24" t="s">
        <v>526</v>
      </c>
      <c r="B60" s="27" t="s">
        <v>740</v>
      </c>
      <c r="C60" s="29" t="s">
        <v>51</v>
      </c>
      <c r="D60" s="251">
        <v>25</v>
      </c>
      <c r="E60" s="309"/>
      <c r="F60" s="248">
        <f t="shared" si="2"/>
        <v>0</v>
      </c>
    </row>
    <row r="61" spans="1:6" ht="28.5">
      <c r="A61" s="24" t="s">
        <v>527</v>
      </c>
      <c r="B61" s="27" t="s">
        <v>522</v>
      </c>
      <c r="C61" s="29" t="s">
        <v>51</v>
      </c>
      <c r="D61" s="251">
        <v>9</v>
      </c>
      <c r="E61" s="278"/>
      <c r="F61" s="248">
        <f t="shared" si="2"/>
        <v>0</v>
      </c>
    </row>
    <row r="62" spans="1:6" ht="71.25">
      <c r="A62" s="24" t="s">
        <v>528</v>
      </c>
      <c r="B62" s="27" t="s">
        <v>800</v>
      </c>
      <c r="C62" s="29" t="s">
        <v>395</v>
      </c>
      <c r="D62" s="251">
        <v>120</v>
      </c>
      <c r="E62" s="309"/>
      <c r="F62" s="248">
        <f t="shared" si="2"/>
        <v>0</v>
      </c>
    </row>
    <row r="63" spans="1:6">
      <c r="A63" s="24"/>
      <c r="B63" s="92" t="s">
        <v>523</v>
      </c>
      <c r="C63" s="32"/>
      <c r="D63" s="228"/>
      <c r="E63" s="233"/>
      <c r="F63" s="228">
        <f>ROUND((SUM(F59:F62)),2)</f>
        <v>0</v>
      </c>
    </row>
    <row r="64" spans="1:6">
      <c r="A64" s="31" t="s">
        <v>362</v>
      </c>
      <c r="B64" s="92" t="s">
        <v>524</v>
      </c>
      <c r="C64" s="32"/>
      <c r="D64" s="228"/>
      <c r="E64" s="233"/>
      <c r="F64" s="228"/>
    </row>
    <row r="65" spans="1:6" ht="99.75">
      <c r="A65" s="24" t="s">
        <v>525</v>
      </c>
      <c r="B65" s="27" t="s">
        <v>529</v>
      </c>
      <c r="C65" s="96" t="s">
        <v>51</v>
      </c>
      <c r="D65" s="316">
        <v>3</v>
      </c>
      <c r="E65" s="309"/>
      <c r="F65" s="248">
        <f t="shared" ref="F65:F69" si="3">ROUND((D65*E65),2)</f>
        <v>0</v>
      </c>
    </row>
    <row r="66" spans="1:6" ht="42.75">
      <c r="A66" s="24" t="s">
        <v>533</v>
      </c>
      <c r="B66" s="27" t="s">
        <v>530</v>
      </c>
      <c r="C66" s="96" t="s">
        <v>51</v>
      </c>
      <c r="D66" s="316">
        <v>3</v>
      </c>
      <c r="E66" s="309"/>
      <c r="F66" s="248">
        <f t="shared" si="3"/>
        <v>0</v>
      </c>
    </row>
    <row r="67" spans="1:6" ht="42.75">
      <c r="A67" s="24" t="s">
        <v>534</v>
      </c>
      <c r="B67" s="27" t="s">
        <v>531</v>
      </c>
      <c r="C67" s="96" t="s">
        <v>51</v>
      </c>
      <c r="D67" s="316">
        <v>2</v>
      </c>
      <c r="E67" s="309"/>
      <c r="F67" s="248">
        <f t="shared" si="3"/>
        <v>0</v>
      </c>
    </row>
    <row r="68" spans="1:6" ht="42.75">
      <c r="A68" s="24" t="s">
        <v>535</v>
      </c>
      <c r="B68" s="27" t="s">
        <v>532</v>
      </c>
      <c r="C68" s="96" t="s">
        <v>51</v>
      </c>
      <c r="D68" s="316">
        <v>4</v>
      </c>
      <c r="E68" s="309"/>
      <c r="F68" s="248">
        <f t="shared" si="3"/>
        <v>0</v>
      </c>
    </row>
    <row r="69" spans="1:6" ht="42.75">
      <c r="A69" s="24" t="s">
        <v>536</v>
      </c>
      <c r="B69" s="27" t="s">
        <v>802</v>
      </c>
      <c r="C69" s="96" t="s">
        <v>51</v>
      </c>
      <c r="D69" s="316">
        <v>4</v>
      </c>
      <c r="E69" s="309"/>
      <c r="F69" s="248">
        <f t="shared" si="3"/>
        <v>0</v>
      </c>
    </row>
    <row r="70" spans="1:6">
      <c r="A70" s="24"/>
      <c r="B70" s="92" t="s">
        <v>537</v>
      </c>
      <c r="C70" s="32"/>
      <c r="D70" s="228"/>
      <c r="E70" s="233"/>
      <c r="F70" s="228">
        <f>ROUND((SUM(F65:F69)),2)</f>
        <v>0</v>
      </c>
    </row>
    <row r="71" spans="1:6">
      <c r="A71" s="22" t="s">
        <v>434</v>
      </c>
      <c r="B71" s="22" t="s">
        <v>538</v>
      </c>
      <c r="C71" s="23"/>
      <c r="D71" s="247"/>
      <c r="E71" s="252"/>
      <c r="F71" s="247">
        <f>F63+F70</f>
        <v>0</v>
      </c>
    </row>
    <row r="72" spans="1:6">
      <c r="E72" s="278"/>
    </row>
    <row r="73" spans="1:6">
      <c r="A73" s="98" t="s">
        <v>435</v>
      </c>
      <c r="B73" s="90" t="s">
        <v>539</v>
      </c>
      <c r="C73" s="89"/>
      <c r="D73" s="319"/>
      <c r="E73" s="320"/>
      <c r="F73" s="319"/>
    </row>
    <row r="74" spans="1:6">
      <c r="A74" s="88" t="s">
        <v>425</v>
      </c>
      <c r="B74" s="88" t="s">
        <v>14</v>
      </c>
      <c r="C74" s="88"/>
      <c r="D74" s="321"/>
      <c r="E74" s="322"/>
      <c r="F74" s="321"/>
    </row>
    <row r="75" spans="1:6" ht="71.25">
      <c r="A75" s="105" t="s">
        <v>540</v>
      </c>
      <c r="B75" s="27" t="s">
        <v>559</v>
      </c>
      <c r="C75" s="96" t="s">
        <v>51</v>
      </c>
      <c r="D75" s="316">
        <v>3</v>
      </c>
      <c r="E75" s="309"/>
      <c r="F75" s="248">
        <f t="shared" ref="F75:F88" si="4">ROUND((D75*E75),2)</f>
        <v>0</v>
      </c>
    </row>
    <row r="76" spans="1:6" ht="42.75">
      <c r="A76" s="105" t="s">
        <v>541</v>
      </c>
      <c r="B76" s="27" t="s">
        <v>558</v>
      </c>
      <c r="C76" s="96" t="s">
        <v>61</v>
      </c>
      <c r="D76" s="316">
        <v>179.85</v>
      </c>
      <c r="E76" s="309"/>
      <c r="F76" s="248">
        <f t="shared" si="4"/>
        <v>0</v>
      </c>
    </row>
    <row r="77" spans="1:6" ht="28.5">
      <c r="A77" s="105" t="s">
        <v>542</v>
      </c>
      <c r="B77" s="27" t="s">
        <v>557</v>
      </c>
      <c r="C77" s="96" t="s">
        <v>61</v>
      </c>
      <c r="D77" s="316">
        <v>4097.99</v>
      </c>
      <c r="E77" s="309"/>
      <c r="F77" s="248">
        <f t="shared" si="4"/>
        <v>0</v>
      </c>
    </row>
    <row r="78" spans="1:6" ht="28.5">
      <c r="A78" s="105" t="s">
        <v>543</v>
      </c>
      <c r="B78" s="27" t="s">
        <v>556</v>
      </c>
      <c r="C78" s="96" t="s">
        <v>61</v>
      </c>
      <c r="D78" s="316">
        <v>158.1</v>
      </c>
      <c r="E78" s="309"/>
      <c r="F78" s="248">
        <f t="shared" si="4"/>
        <v>0</v>
      </c>
    </row>
    <row r="79" spans="1:6" ht="71.25">
      <c r="A79" s="105" t="s">
        <v>544</v>
      </c>
      <c r="B79" s="27" t="s">
        <v>741</v>
      </c>
      <c r="C79" s="96" t="s">
        <v>61</v>
      </c>
      <c r="D79" s="316">
        <f>3*(25.05)*1.15</f>
        <v>86.422499999999999</v>
      </c>
      <c r="E79" s="309"/>
      <c r="F79" s="248">
        <f t="shared" si="4"/>
        <v>0</v>
      </c>
    </row>
    <row r="80" spans="1:6" ht="71.25">
      <c r="A80" s="105" t="s">
        <v>560</v>
      </c>
      <c r="B80" s="27" t="s">
        <v>554</v>
      </c>
      <c r="C80" s="96" t="s">
        <v>61</v>
      </c>
      <c r="D80" s="316">
        <f>25*1.05*513</f>
        <v>13466.25</v>
      </c>
      <c r="E80" s="309"/>
      <c r="F80" s="248">
        <f t="shared" si="4"/>
        <v>0</v>
      </c>
    </row>
    <row r="81" spans="1:6" ht="57">
      <c r="A81" s="105" t="s">
        <v>561</v>
      </c>
      <c r="B81" s="27" t="s">
        <v>553</v>
      </c>
      <c r="C81" s="96" t="s">
        <v>61</v>
      </c>
      <c r="D81" s="316">
        <f>(51*2+32.5*6+49.6*38+32.6*114)*1.05</f>
        <v>6193.1100000000006</v>
      </c>
      <c r="E81" s="309"/>
      <c r="F81" s="248">
        <f t="shared" si="4"/>
        <v>0</v>
      </c>
    </row>
    <row r="82" spans="1:6" ht="71.25">
      <c r="A82" s="105" t="s">
        <v>562</v>
      </c>
      <c r="B82" s="27" t="s">
        <v>552</v>
      </c>
      <c r="C82" s="96" t="s">
        <v>61</v>
      </c>
      <c r="D82" s="316">
        <v>665</v>
      </c>
      <c r="E82" s="309"/>
      <c r="F82" s="248">
        <f t="shared" si="4"/>
        <v>0</v>
      </c>
    </row>
    <row r="83" spans="1:6" ht="85.5">
      <c r="A83" s="105" t="s">
        <v>563</v>
      </c>
      <c r="B83" s="27" t="s">
        <v>551</v>
      </c>
      <c r="C83" s="96" t="s">
        <v>61</v>
      </c>
      <c r="D83" s="316">
        <f>(0.7*155)*2*1.2+(1.35*55*1.2)+(1.8*55*1.2)+(1.55*55*1.2)+(1.8*20*2)</f>
        <v>642.6</v>
      </c>
      <c r="E83" s="309"/>
      <c r="F83" s="248">
        <f t="shared" si="4"/>
        <v>0</v>
      </c>
    </row>
    <row r="84" spans="1:6" ht="42.75">
      <c r="A84" s="105" t="s">
        <v>564</v>
      </c>
      <c r="B84" s="27" t="s">
        <v>550</v>
      </c>
      <c r="C84" s="96" t="s">
        <v>61</v>
      </c>
      <c r="D84" s="316">
        <f>(0.25*155*2*1.2)+(0.25*54*2*1.2)</f>
        <v>125.4</v>
      </c>
      <c r="E84" s="309"/>
      <c r="F84" s="248">
        <f t="shared" si="4"/>
        <v>0</v>
      </c>
    </row>
    <row r="85" spans="1:6" ht="57">
      <c r="A85" s="105" t="s">
        <v>565</v>
      </c>
      <c r="B85" s="27" t="s">
        <v>548</v>
      </c>
      <c r="C85" s="96" t="s">
        <v>61</v>
      </c>
      <c r="D85" s="316">
        <f>1.3*46.5*1.1</f>
        <v>66.495000000000005</v>
      </c>
      <c r="E85" s="309"/>
      <c r="F85" s="248">
        <f t="shared" si="4"/>
        <v>0</v>
      </c>
    </row>
    <row r="86" spans="1:6" ht="28.5">
      <c r="A86" s="105" t="s">
        <v>566</v>
      </c>
      <c r="B86" s="27" t="s">
        <v>549</v>
      </c>
      <c r="C86" s="96" t="s">
        <v>61</v>
      </c>
      <c r="D86" s="316">
        <f>0.45*(55+55)*1.15</f>
        <v>56.924999999999997</v>
      </c>
      <c r="E86" s="309"/>
      <c r="F86" s="248">
        <f t="shared" si="4"/>
        <v>0</v>
      </c>
    </row>
    <row r="87" spans="1:6" ht="42.75">
      <c r="A87" s="105" t="s">
        <v>567</v>
      </c>
      <c r="B87" s="27" t="s">
        <v>547</v>
      </c>
      <c r="C87" s="96" t="s">
        <v>61</v>
      </c>
      <c r="D87" s="316">
        <f>0.1*156*2*1.1</f>
        <v>34.320000000000007</v>
      </c>
      <c r="E87" s="309"/>
      <c r="F87" s="248">
        <f t="shared" si="4"/>
        <v>0</v>
      </c>
    </row>
    <row r="88" spans="1:6" ht="42.75">
      <c r="A88" s="105" t="s">
        <v>568</v>
      </c>
      <c r="B88" s="27" t="s">
        <v>546</v>
      </c>
      <c r="C88" s="96" t="s">
        <v>61</v>
      </c>
      <c r="D88" s="316">
        <v>25</v>
      </c>
      <c r="E88" s="309"/>
      <c r="F88" s="248">
        <f t="shared" si="4"/>
        <v>0</v>
      </c>
    </row>
    <row r="89" spans="1:6">
      <c r="A89" s="105"/>
      <c r="B89" s="92" t="s">
        <v>88</v>
      </c>
      <c r="C89" s="32"/>
      <c r="D89" s="228"/>
      <c r="E89" s="233"/>
      <c r="F89" s="228">
        <f>ROUND((SUM(F75:F88)),2)</f>
        <v>0</v>
      </c>
    </row>
    <row r="90" spans="1:6">
      <c r="A90" s="88" t="s">
        <v>570</v>
      </c>
      <c r="B90" s="88" t="s">
        <v>571</v>
      </c>
      <c r="C90" s="88"/>
      <c r="D90" s="321"/>
      <c r="E90" s="322"/>
      <c r="F90" s="321"/>
    </row>
    <row r="91" spans="1:6" ht="71.25">
      <c r="A91" s="105" t="s">
        <v>572</v>
      </c>
      <c r="B91" s="27" t="s">
        <v>577</v>
      </c>
      <c r="C91" s="96" t="s">
        <v>114</v>
      </c>
      <c r="D91" s="316">
        <v>595000</v>
      </c>
      <c r="E91" s="323"/>
      <c r="F91" s="248">
        <f t="shared" ref="F91:F95" si="5">ROUND((D91*E91),2)</f>
        <v>0</v>
      </c>
    </row>
    <row r="92" spans="1:6" ht="57">
      <c r="A92" s="105" t="s">
        <v>573</v>
      </c>
      <c r="B92" s="27" t="s">
        <v>578</v>
      </c>
      <c r="C92" s="96" t="s">
        <v>114</v>
      </c>
      <c r="D92" s="316">
        <v>1489000</v>
      </c>
      <c r="E92" s="323"/>
      <c r="F92" s="248">
        <f t="shared" si="5"/>
        <v>0</v>
      </c>
    </row>
    <row r="93" spans="1:6" ht="132" customHeight="1">
      <c r="A93" s="105" t="s">
        <v>574</v>
      </c>
      <c r="B93" s="27" t="s">
        <v>742</v>
      </c>
      <c r="C93" s="96" t="s">
        <v>114</v>
      </c>
      <c r="D93" s="316">
        <v>87800</v>
      </c>
      <c r="E93" s="323"/>
      <c r="F93" s="248">
        <f t="shared" si="5"/>
        <v>0</v>
      </c>
    </row>
    <row r="94" spans="1:6" ht="57">
      <c r="A94" s="105" t="s">
        <v>575</v>
      </c>
      <c r="B94" s="27" t="s">
        <v>743</v>
      </c>
      <c r="C94" s="96" t="s">
        <v>51</v>
      </c>
      <c r="D94" s="316">
        <v>1134</v>
      </c>
      <c r="E94" s="323"/>
      <c r="F94" s="248">
        <f t="shared" si="5"/>
        <v>0</v>
      </c>
    </row>
    <row r="95" spans="1:6" ht="85.5">
      <c r="A95" s="105" t="s">
        <v>576</v>
      </c>
      <c r="B95" s="27" t="s">
        <v>581</v>
      </c>
      <c r="C95" s="96" t="s">
        <v>51</v>
      </c>
      <c r="D95" s="316">
        <v>27</v>
      </c>
      <c r="E95" s="323"/>
      <c r="F95" s="248">
        <f t="shared" si="5"/>
        <v>0</v>
      </c>
    </row>
    <row r="96" spans="1:6">
      <c r="A96" s="105"/>
      <c r="B96" s="92" t="s">
        <v>582</v>
      </c>
      <c r="C96" s="32"/>
      <c r="D96" s="228"/>
      <c r="E96" s="233"/>
      <c r="F96" s="228">
        <f>ROUND((SUM(F91:F95)),2)</f>
        <v>0</v>
      </c>
    </row>
    <row r="97" spans="1:6">
      <c r="A97" s="88" t="s">
        <v>583</v>
      </c>
      <c r="B97" s="88" t="s">
        <v>584</v>
      </c>
      <c r="C97" s="88"/>
      <c r="D97" s="228"/>
      <c r="E97" s="322"/>
      <c r="F97" s="321"/>
    </row>
    <row r="98" spans="1:6" ht="142.5">
      <c r="A98" s="105" t="s">
        <v>585</v>
      </c>
      <c r="B98" s="27" t="s">
        <v>600</v>
      </c>
      <c r="C98" s="96" t="s">
        <v>91</v>
      </c>
      <c r="D98" s="316">
        <v>316</v>
      </c>
      <c r="E98" s="323"/>
      <c r="F98" s="248">
        <f t="shared" ref="F98:F112" si="6">ROUND((D98*E98),2)</f>
        <v>0</v>
      </c>
    </row>
    <row r="99" spans="1:6" ht="57">
      <c r="A99" s="105" t="s">
        <v>586</v>
      </c>
      <c r="B99" s="27" t="s">
        <v>601</v>
      </c>
      <c r="C99" s="96" t="s">
        <v>91</v>
      </c>
      <c r="D99" s="316">
        <v>549</v>
      </c>
      <c r="E99" s="323"/>
      <c r="F99" s="248">
        <f t="shared" si="6"/>
        <v>0</v>
      </c>
    </row>
    <row r="100" spans="1:6" ht="71.25">
      <c r="A100" s="105" t="s">
        <v>587</v>
      </c>
      <c r="B100" s="27" t="s">
        <v>602</v>
      </c>
      <c r="C100" s="96" t="s">
        <v>91</v>
      </c>
      <c r="D100" s="316">
        <v>63</v>
      </c>
      <c r="E100" s="323"/>
      <c r="F100" s="248">
        <f t="shared" si="6"/>
        <v>0</v>
      </c>
    </row>
    <row r="101" spans="1:6" ht="185.25">
      <c r="A101" s="105" t="s">
        <v>588</v>
      </c>
      <c r="B101" s="27" t="s">
        <v>744</v>
      </c>
      <c r="C101" s="96" t="s">
        <v>91</v>
      </c>
      <c r="D101" s="316">
        <v>2081</v>
      </c>
      <c r="E101" s="323"/>
      <c r="F101" s="248">
        <f t="shared" si="6"/>
        <v>0</v>
      </c>
    </row>
    <row r="102" spans="1:6" ht="128.25">
      <c r="A102" s="105" t="s">
        <v>589</v>
      </c>
      <c r="B102" s="27" t="s">
        <v>745</v>
      </c>
      <c r="C102" s="96" t="s">
        <v>91</v>
      </c>
      <c r="D102" s="316">
        <v>488</v>
      </c>
      <c r="E102" s="323"/>
      <c r="F102" s="248">
        <f t="shared" si="6"/>
        <v>0</v>
      </c>
    </row>
    <row r="103" spans="1:6" ht="142.5">
      <c r="A103" s="105" t="s">
        <v>590</v>
      </c>
      <c r="B103" s="27" t="s">
        <v>746</v>
      </c>
      <c r="C103" s="96" t="s">
        <v>91</v>
      </c>
      <c r="D103" s="316">
        <v>254</v>
      </c>
      <c r="E103" s="323"/>
      <c r="F103" s="248">
        <f t="shared" si="6"/>
        <v>0</v>
      </c>
    </row>
    <row r="104" spans="1:6" ht="142.5">
      <c r="A104" s="105" t="s">
        <v>591</v>
      </c>
      <c r="B104" s="27" t="s">
        <v>747</v>
      </c>
      <c r="C104" s="96" t="s">
        <v>91</v>
      </c>
      <c r="D104" s="316">
        <v>41</v>
      </c>
      <c r="E104" s="323"/>
      <c r="F104" s="248">
        <f t="shared" si="6"/>
        <v>0</v>
      </c>
    </row>
    <row r="105" spans="1:6" ht="142.5">
      <c r="A105" s="105" t="s">
        <v>592</v>
      </c>
      <c r="B105" s="27" t="s">
        <v>607</v>
      </c>
      <c r="C105" s="96" t="s">
        <v>91</v>
      </c>
      <c r="D105" s="316">
        <v>22</v>
      </c>
      <c r="E105" s="323"/>
      <c r="F105" s="248">
        <f t="shared" si="6"/>
        <v>0</v>
      </c>
    </row>
    <row r="106" spans="1:6" ht="99.75">
      <c r="A106" s="105" t="s">
        <v>593</v>
      </c>
      <c r="B106" s="27" t="s">
        <v>748</v>
      </c>
      <c r="C106" s="96" t="s">
        <v>91</v>
      </c>
      <c r="D106" s="316">
        <v>48</v>
      </c>
      <c r="E106" s="323"/>
      <c r="F106" s="248">
        <f t="shared" si="6"/>
        <v>0</v>
      </c>
    </row>
    <row r="107" spans="1:6" ht="71.25">
      <c r="A107" s="105" t="s">
        <v>594</v>
      </c>
      <c r="B107" s="27" t="s">
        <v>609</v>
      </c>
      <c r="C107" s="96" t="s">
        <v>91</v>
      </c>
      <c r="D107" s="316">
        <v>2060</v>
      </c>
      <c r="E107" s="323"/>
      <c r="F107" s="248">
        <f t="shared" si="6"/>
        <v>0</v>
      </c>
    </row>
    <row r="108" spans="1:6" ht="42.75">
      <c r="A108" s="105" t="s">
        <v>595</v>
      </c>
      <c r="B108" s="27" t="s">
        <v>610</v>
      </c>
      <c r="C108" s="96" t="s">
        <v>91</v>
      </c>
      <c r="D108" s="316">
        <v>61</v>
      </c>
      <c r="E108" s="323"/>
      <c r="F108" s="248">
        <f t="shared" si="6"/>
        <v>0</v>
      </c>
    </row>
    <row r="109" spans="1:6" ht="57">
      <c r="A109" s="105" t="s">
        <v>596</v>
      </c>
      <c r="B109" s="27" t="s">
        <v>611</v>
      </c>
      <c r="C109" s="96" t="s">
        <v>91</v>
      </c>
      <c r="D109" s="316">
        <v>2484</v>
      </c>
      <c r="E109" s="323"/>
      <c r="F109" s="248">
        <f t="shared" si="6"/>
        <v>0</v>
      </c>
    </row>
    <row r="110" spans="1:6" ht="57">
      <c r="A110" s="105" t="s">
        <v>597</v>
      </c>
      <c r="B110" s="27" t="s">
        <v>749</v>
      </c>
      <c r="C110" s="96" t="s">
        <v>91</v>
      </c>
      <c r="D110" s="316">
        <v>47</v>
      </c>
      <c r="E110" s="323"/>
      <c r="F110" s="248">
        <f t="shared" si="6"/>
        <v>0</v>
      </c>
    </row>
    <row r="111" spans="1:6" ht="85.5">
      <c r="A111" s="105" t="s">
        <v>598</v>
      </c>
      <c r="B111" s="27" t="s">
        <v>613</v>
      </c>
      <c r="C111" s="96" t="s">
        <v>91</v>
      </c>
      <c r="D111" s="316">
        <v>3</v>
      </c>
      <c r="E111" s="323"/>
      <c r="F111" s="248">
        <f t="shared" si="6"/>
        <v>0</v>
      </c>
    </row>
    <row r="112" spans="1:6" ht="71.25">
      <c r="A112" s="105" t="s">
        <v>599</v>
      </c>
      <c r="B112" s="27" t="s">
        <v>614</v>
      </c>
      <c r="C112" s="96" t="s">
        <v>750</v>
      </c>
      <c r="D112" s="316">
        <v>1698</v>
      </c>
      <c r="E112" s="323"/>
      <c r="F112" s="248">
        <f t="shared" si="6"/>
        <v>0</v>
      </c>
    </row>
    <row r="113" spans="1:6">
      <c r="A113" s="105"/>
      <c r="B113" s="92" t="s">
        <v>582</v>
      </c>
      <c r="C113" s="32"/>
      <c r="D113" s="228"/>
      <c r="E113" s="233"/>
      <c r="F113" s="228">
        <f>ROUND((SUM(F98:F112)),2)</f>
        <v>0</v>
      </c>
    </row>
    <row r="114" spans="1:6">
      <c r="A114" s="88" t="s">
        <v>616</v>
      </c>
      <c r="B114" s="88" t="s">
        <v>617</v>
      </c>
      <c r="C114" s="88"/>
      <c r="D114" s="321"/>
      <c r="E114" s="322"/>
      <c r="F114" s="321"/>
    </row>
    <row r="115" spans="1:6" ht="42.75">
      <c r="A115" s="105" t="s">
        <v>621</v>
      </c>
      <c r="B115" s="27" t="s">
        <v>623</v>
      </c>
      <c r="C115" s="91" t="s">
        <v>51</v>
      </c>
      <c r="D115" s="324">
        <v>1</v>
      </c>
      <c r="E115" s="323"/>
      <c r="F115" s="248">
        <f t="shared" ref="F115" si="7">ROUND((D115*E115),2)</f>
        <v>0</v>
      </c>
    </row>
    <row r="116" spans="1:6" ht="28.5">
      <c r="A116" s="105"/>
      <c r="B116" s="92" t="s">
        <v>624</v>
      </c>
      <c r="C116" s="32"/>
      <c r="D116" s="228"/>
      <c r="E116" s="233"/>
      <c r="F116" s="228">
        <f>ROUND((SUM(F115:F115)),2)</f>
        <v>0</v>
      </c>
    </row>
    <row r="117" spans="1:6">
      <c r="A117" s="88" t="s">
        <v>619</v>
      </c>
      <c r="B117" s="88" t="s">
        <v>618</v>
      </c>
      <c r="C117" s="88"/>
      <c r="D117" s="321"/>
      <c r="E117" s="322"/>
      <c r="F117" s="321"/>
    </row>
    <row r="118" spans="1:6" ht="71.25">
      <c r="A118" s="105" t="s">
        <v>625</v>
      </c>
      <c r="B118" s="27" t="s">
        <v>630</v>
      </c>
      <c r="C118" s="96" t="s">
        <v>114</v>
      </c>
      <c r="D118" s="316">
        <v>12500</v>
      </c>
      <c r="E118" s="309"/>
      <c r="F118" s="248">
        <f t="shared" ref="F118:F123" si="8">ROUND((D118*E118),2)</f>
        <v>0</v>
      </c>
    </row>
    <row r="119" spans="1:6" ht="57">
      <c r="A119" s="105" t="s">
        <v>626</v>
      </c>
      <c r="B119" s="27" t="s">
        <v>631</v>
      </c>
      <c r="C119" s="96" t="s">
        <v>61</v>
      </c>
      <c r="D119" s="316">
        <v>8100</v>
      </c>
      <c r="E119" s="309"/>
      <c r="F119" s="248">
        <f t="shared" si="8"/>
        <v>0</v>
      </c>
    </row>
    <row r="120" spans="1:6" ht="71.25">
      <c r="A120" s="105" t="s">
        <v>627</v>
      </c>
      <c r="B120" s="27" t="s">
        <v>632</v>
      </c>
      <c r="C120" s="96" t="s">
        <v>61</v>
      </c>
      <c r="D120" s="316">
        <v>8100</v>
      </c>
      <c r="E120" s="309"/>
      <c r="F120" s="248">
        <f t="shared" si="8"/>
        <v>0</v>
      </c>
    </row>
    <row r="121" spans="1:6" ht="42.75">
      <c r="A121" s="105" t="s">
        <v>628</v>
      </c>
      <c r="B121" s="27" t="s">
        <v>633</v>
      </c>
      <c r="C121" s="96" t="s">
        <v>61</v>
      </c>
      <c r="D121" s="316">
        <v>8100</v>
      </c>
      <c r="E121" s="309"/>
      <c r="F121" s="248">
        <f t="shared" si="8"/>
        <v>0</v>
      </c>
    </row>
    <row r="122" spans="1:6" ht="42.75">
      <c r="A122" s="111" t="s">
        <v>629</v>
      </c>
      <c r="B122" s="27" t="s">
        <v>752</v>
      </c>
      <c r="C122" s="96" t="s">
        <v>76</v>
      </c>
      <c r="D122" s="316">
        <v>205</v>
      </c>
      <c r="E122" s="309"/>
      <c r="F122" s="248">
        <f t="shared" si="8"/>
        <v>0</v>
      </c>
    </row>
    <row r="123" spans="1:6" ht="99.75">
      <c r="A123" s="105" t="s">
        <v>751</v>
      </c>
      <c r="B123" s="27" t="s">
        <v>753</v>
      </c>
      <c r="C123" s="96" t="s">
        <v>61</v>
      </c>
      <c r="D123" s="316">
        <v>320</v>
      </c>
      <c r="E123" s="309"/>
      <c r="F123" s="248">
        <f t="shared" si="8"/>
        <v>0</v>
      </c>
    </row>
    <row r="124" spans="1:6">
      <c r="B124" s="92" t="s">
        <v>635</v>
      </c>
      <c r="C124" s="32"/>
      <c r="D124" s="228"/>
      <c r="E124" s="233"/>
      <c r="F124" s="228">
        <f>ROUND((SUM(F118:F123)),2)</f>
        <v>0</v>
      </c>
    </row>
    <row r="125" spans="1:6">
      <c r="A125" s="22" t="s">
        <v>435</v>
      </c>
      <c r="B125" s="22" t="s">
        <v>637</v>
      </c>
      <c r="C125" s="23"/>
      <c r="D125" s="247"/>
      <c r="E125" s="252"/>
      <c r="F125" s="247">
        <f>F89+F96+F113+F116+F124</f>
        <v>0</v>
      </c>
    </row>
    <row r="126" spans="1:6">
      <c r="E126" s="278"/>
    </row>
    <row r="127" spans="1:6">
      <c r="A127" s="98" t="s">
        <v>436</v>
      </c>
      <c r="B127" s="90" t="s">
        <v>636</v>
      </c>
      <c r="C127" s="89"/>
      <c r="D127" s="319"/>
      <c r="E127" s="320"/>
      <c r="F127" s="319"/>
    </row>
    <row r="128" spans="1:6">
      <c r="A128" s="88" t="s">
        <v>441</v>
      </c>
      <c r="B128" s="88" t="s">
        <v>638</v>
      </c>
      <c r="C128" s="88"/>
      <c r="D128" s="321"/>
      <c r="E128" s="322"/>
      <c r="F128" s="321"/>
    </row>
    <row r="129" spans="1:6" ht="28.5">
      <c r="A129" s="105" t="s">
        <v>640</v>
      </c>
      <c r="B129" s="27" t="s">
        <v>755</v>
      </c>
      <c r="C129" s="394"/>
      <c r="D129" s="395"/>
      <c r="E129" s="398"/>
      <c r="F129" s="396"/>
    </row>
    <row r="130" spans="1:6">
      <c r="B130" s="92" t="s">
        <v>641</v>
      </c>
      <c r="C130" s="32"/>
      <c r="D130" s="228"/>
      <c r="E130" s="233"/>
      <c r="F130" s="396"/>
    </row>
    <row r="131" spans="1:6">
      <c r="A131" s="88" t="s">
        <v>449</v>
      </c>
      <c r="B131" s="88" t="s">
        <v>642</v>
      </c>
      <c r="C131" s="88"/>
      <c r="D131" s="321"/>
      <c r="E131" s="322"/>
      <c r="F131" s="321"/>
    </row>
    <row r="132" spans="1:6" ht="42.75">
      <c r="A132" s="105" t="s">
        <v>643</v>
      </c>
      <c r="B132" s="27" t="s">
        <v>754</v>
      </c>
      <c r="C132" s="96" t="s">
        <v>76</v>
      </c>
      <c r="D132" s="316">
        <v>55</v>
      </c>
      <c r="E132" s="309"/>
      <c r="F132" s="248">
        <f t="shared" ref="F132" si="9">ROUND((D132*E132),2)</f>
        <v>0</v>
      </c>
    </row>
    <row r="133" spans="1:6" ht="28.5">
      <c r="B133" s="92" t="s">
        <v>645</v>
      </c>
      <c r="C133" s="32"/>
      <c r="D133" s="228"/>
      <c r="E133" s="233"/>
      <c r="F133" s="228">
        <f>ROUND((SUM(F132)),2)</f>
        <v>0</v>
      </c>
    </row>
    <row r="134" spans="1:6">
      <c r="A134" s="22" t="s">
        <v>436</v>
      </c>
      <c r="B134" s="22" t="s">
        <v>646</v>
      </c>
      <c r="C134" s="23"/>
      <c r="D134" s="247"/>
      <c r="E134" s="252"/>
      <c r="F134" s="396">
        <f>F133</f>
        <v>0</v>
      </c>
    </row>
    <row r="135" spans="1:6">
      <c r="E135" s="278"/>
    </row>
    <row r="136" spans="1:6">
      <c r="A136" s="98" t="s">
        <v>437</v>
      </c>
      <c r="B136" s="90" t="s">
        <v>647</v>
      </c>
      <c r="C136" s="89"/>
      <c r="D136" s="319"/>
      <c r="E136" s="320"/>
      <c r="F136" s="319"/>
    </row>
    <row r="137" spans="1:6">
      <c r="A137" s="88" t="s">
        <v>471</v>
      </c>
      <c r="B137" s="88" t="s">
        <v>648</v>
      </c>
      <c r="C137" s="88"/>
      <c r="D137" s="321"/>
      <c r="E137" s="322"/>
      <c r="F137" s="321"/>
    </row>
    <row r="138" spans="1:6" ht="42.75">
      <c r="A138" s="105" t="s">
        <v>649</v>
      </c>
      <c r="B138" s="27" t="s">
        <v>756</v>
      </c>
      <c r="C138" s="96" t="s">
        <v>76</v>
      </c>
      <c r="D138" s="316">
        <v>216</v>
      </c>
      <c r="E138" s="309"/>
      <c r="F138" s="248">
        <f>ROUND((D138*E138),2)</f>
        <v>0</v>
      </c>
    </row>
    <row r="139" spans="1:6" ht="28.5">
      <c r="A139" s="105" t="s">
        <v>653</v>
      </c>
      <c r="B139" s="27" t="s">
        <v>652</v>
      </c>
      <c r="C139" s="96" t="s">
        <v>406</v>
      </c>
      <c r="D139" s="316" t="s">
        <v>406</v>
      </c>
      <c r="E139" s="309"/>
      <c r="F139" s="248"/>
    </row>
    <row r="140" spans="1:6">
      <c r="B140" s="92" t="s">
        <v>655</v>
      </c>
      <c r="C140" s="32"/>
      <c r="D140" s="228"/>
      <c r="E140" s="233"/>
      <c r="F140" s="228">
        <f>ROUND((SUM(F138)),2)</f>
        <v>0</v>
      </c>
    </row>
    <row r="141" spans="1:6">
      <c r="A141" s="88" t="s">
        <v>472</v>
      </c>
      <c r="B141" s="88" t="s">
        <v>656</v>
      </c>
      <c r="C141" s="88"/>
      <c r="D141" s="321"/>
      <c r="E141" s="322"/>
      <c r="F141" s="321"/>
    </row>
    <row r="142" spans="1:6" ht="28.5">
      <c r="A142" s="105" t="s">
        <v>658</v>
      </c>
      <c r="B142" s="27" t="s">
        <v>657</v>
      </c>
      <c r="C142" s="96" t="s">
        <v>406</v>
      </c>
      <c r="D142" s="316" t="s">
        <v>406</v>
      </c>
      <c r="E142" s="309"/>
      <c r="F142" s="248"/>
    </row>
    <row r="143" spans="1:6">
      <c r="A143" s="88" t="s">
        <v>473</v>
      </c>
      <c r="B143" s="88" t="s">
        <v>659</v>
      </c>
      <c r="C143" s="88"/>
      <c r="D143" s="321"/>
      <c r="E143" s="322"/>
      <c r="F143" s="321"/>
    </row>
    <row r="144" spans="1:6" ht="28.5">
      <c r="A144" s="105" t="s">
        <v>660</v>
      </c>
      <c r="B144" s="27" t="s">
        <v>661</v>
      </c>
      <c r="C144" s="96" t="s">
        <v>406</v>
      </c>
      <c r="D144" s="316" t="s">
        <v>406</v>
      </c>
      <c r="E144" s="309"/>
      <c r="F144" s="248"/>
    </row>
    <row r="145" spans="1:6">
      <c r="A145" s="22" t="s">
        <v>437</v>
      </c>
      <c r="B145" s="22" t="s">
        <v>662</v>
      </c>
      <c r="C145" s="23"/>
      <c r="D145" s="247"/>
      <c r="E145" s="252"/>
      <c r="F145" s="247">
        <f>F140</f>
        <v>0</v>
      </c>
    </row>
    <row r="146" spans="1:6">
      <c r="E146" s="278"/>
    </row>
    <row r="147" spans="1:6">
      <c r="A147" s="22" t="s">
        <v>438</v>
      </c>
      <c r="B147" s="22" t="s">
        <v>195</v>
      </c>
      <c r="C147" s="37"/>
      <c r="D147" s="256"/>
      <c r="E147" s="257"/>
      <c r="F147" s="258"/>
    </row>
    <row r="148" spans="1:6" ht="45.75" customHeight="1">
      <c r="A148" s="419" t="s">
        <v>197</v>
      </c>
      <c r="B148" s="420"/>
      <c r="C148" s="420"/>
      <c r="D148" s="420"/>
      <c r="E148" s="305"/>
      <c r="F148" s="276"/>
    </row>
    <row r="149" spans="1:6" ht="85.5">
      <c r="A149" s="104" t="s">
        <v>470</v>
      </c>
      <c r="B149" s="27" t="s">
        <v>198</v>
      </c>
      <c r="C149" s="96" t="s">
        <v>76</v>
      </c>
      <c r="D149" s="316">
        <v>5153</v>
      </c>
      <c r="E149" s="275"/>
      <c r="F149" s="304">
        <f t="shared" ref="F149:F164" si="10">ROUND((D149*E149),2)</f>
        <v>0</v>
      </c>
    </row>
    <row r="150" spans="1:6" ht="85.5">
      <c r="A150" s="104" t="s">
        <v>663</v>
      </c>
      <c r="B150" s="27" t="s">
        <v>200</v>
      </c>
      <c r="C150" s="96" t="s">
        <v>76</v>
      </c>
      <c r="D150" s="316">
        <v>2190</v>
      </c>
      <c r="E150" s="275"/>
      <c r="F150" s="304">
        <f t="shared" si="10"/>
        <v>0</v>
      </c>
    </row>
    <row r="151" spans="1:6" ht="71.25">
      <c r="A151" s="84" t="s">
        <v>664</v>
      </c>
      <c r="B151" s="27" t="s">
        <v>201</v>
      </c>
      <c r="C151" s="96" t="s">
        <v>229</v>
      </c>
      <c r="D151" s="316">
        <v>7</v>
      </c>
      <c r="E151" s="275"/>
      <c r="F151" s="304">
        <f t="shared" si="10"/>
        <v>0</v>
      </c>
    </row>
    <row r="152" spans="1:6" ht="156.75">
      <c r="A152" s="84" t="s">
        <v>665</v>
      </c>
      <c r="B152" s="27" t="s">
        <v>709</v>
      </c>
      <c r="C152" s="96" t="s">
        <v>229</v>
      </c>
      <c r="D152" s="316">
        <v>2</v>
      </c>
      <c r="E152" s="275"/>
      <c r="F152" s="304">
        <f t="shared" si="10"/>
        <v>0</v>
      </c>
    </row>
    <row r="153" spans="1:6" ht="142.5">
      <c r="A153" s="84" t="s">
        <v>666</v>
      </c>
      <c r="B153" s="27" t="s">
        <v>429</v>
      </c>
      <c r="C153" s="96" t="s">
        <v>227</v>
      </c>
      <c r="D153" s="316">
        <v>10</v>
      </c>
      <c r="E153" s="275"/>
      <c r="F153" s="304">
        <f t="shared" si="10"/>
        <v>0</v>
      </c>
    </row>
    <row r="154" spans="1:6" ht="142.5">
      <c r="A154" s="84" t="s">
        <v>667</v>
      </c>
      <c r="B154" s="27" t="s">
        <v>710</v>
      </c>
      <c r="C154" s="96" t="s">
        <v>227</v>
      </c>
      <c r="D154" s="316">
        <v>5</v>
      </c>
      <c r="E154" s="275"/>
      <c r="F154" s="304">
        <f t="shared" si="10"/>
        <v>0</v>
      </c>
    </row>
    <row r="155" spans="1:6" ht="123.75">
      <c r="A155" s="84" t="s">
        <v>668</v>
      </c>
      <c r="B155" s="27" t="s">
        <v>431</v>
      </c>
      <c r="C155" s="96" t="s">
        <v>227</v>
      </c>
      <c r="D155" s="316">
        <v>10</v>
      </c>
      <c r="E155" s="275"/>
      <c r="F155" s="304">
        <f t="shared" si="10"/>
        <v>0</v>
      </c>
    </row>
    <row r="156" spans="1:6" ht="136.5">
      <c r="A156" s="84" t="s">
        <v>669</v>
      </c>
      <c r="B156" s="27" t="s">
        <v>711</v>
      </c>
      <c r="C156" s="96" t="s">
        <v>227</v>
      </c>
      <c r="D156" s="316">
        <v>5</v>
      </c>
      <c r="E156" s="275"/>
      <c r="F156" s="304">
        <f t="shared" si="10"/>
        <v>0</v>
      </c>
    </row>
    <row r="157" spans="1:6" ht="128.25">
      <c r="A157" s="84" t="s">
        <v>670</v>
      </c>
      <c r="B157" s="27" t="s">
        <v>204</v>
      </c>
      <c r="C157" s="96" t="s">
        <v>227</v>
      </c>
      <c r="D157" s="316">
        <v>15</v>
      </c>
      <c r="E157" s="275"/>
      <c r="F157" s="304">
        <f t="shared" si="10"/>
        <v>0</v>
      </c>
    </row>
    <row r="158" spans="1:6" ht="130.5">
      <c r="A158" s="84" t="s">
        <v>671</v>
      </c>
      <c r="B158" s="27" t="s">
        <v>205</v>
      </c>
      <c r="C158" s="96" t="s">
        <v>227</v>
      </c>
      <c r="D158" s="316">
        <v>4</v>
      </c>
      <c r="E158" s="275"/>
      <c r="F158" s="304">
        <f t="shared" si="10"/>
        <v>0</v>
      </c>
    </row>
    <row r="159" spans="1:6" ht="85.5">
      <c r="A159" s="84" t="s">
        <v>672</v>
      </c>
      <c r="B159" s="27" t="s">
        <v>207</v>
      </c>
      <c r="C159" s="96" t="s">
        <v>229</v>
      </c>
      <c r="D159" s="316">
        <v>1</v>
      </c>
      <c r="E159" s="275"/>
      <c r="F159" s="304">
        <f t="shared" si="10"/>
        <v>0</v>
      </c>
    </row>
    <row r="160" spans="1:6" ht="85.5">
      <c r="A160" s="84" t="s">
        <v>673</v>
      </c>
      <c r="B160" s="27" t="s">
        <v>208</v>
      </c>
      <c r="C160" s="96" t="s">
        <v>229</v>
      </c>
      <c r="D160" s="316">
        <v>1</v>
      </c>
      <c r="E160" s="275"/>
      <c r="F160" s="304">
        <f t="shared" si="10"/>
        <v>0</v>
      </c>
    </row>
    <row r="161" spans="1:6" ht="57">
      <c r="A161" s="84" t="s">
        <v>674</v>
      </c>
      <c r="B161" s="27" t="s">
        <v>712</v>
      </c>
      <c r="C161" s="96" t="s">
        <v>229</v>
      </c>
      <c r="D161" s="316">
        <v>1</v>
      </c>
      <c r="E161" s="275"/>
      <c r="F161" s="304">
        <f t="shared" si="10"/>
        <v>0</v>
      </c>
    </row>
    <row r="162" spans="1:6" ht="42.75">
      <c r="A162" s="84" t="s">
        <v>675</v>
      </c>
      <c r="B162" s="27" t="s">
        <v>209</v>
      </c>
      <c r="C162" s="96" t="s">
        <v>229</v>
      </c>
      <c r="D162" s="316">
        <v>1</v>
      </c>
      <c r="E162" s="275"/>
      <c r="F162" s="304">
        <f t="shared" si="10"/>
        <v>0</v>
      </c>
    </row>
    <row r="163" spans="1:6" ht="57">
      <c r="A163" s="84" t="s">
        <v>676</v>
      </c>
      <c r="B163" s="27" t="s">
        <v>210</v>
      </c>
      <c r="C163" s="96" t="s">
        <v>229</v>
      </c>
      <c r="D163" s="316">
        <v>1</v>
      </c>
      <c r="E163" s="275"/>
      <c r="F163" s="304">
        <f t="shared" si="10"/>
        <v>0</v>
      </c>
    </row>
    <row r="164" spans="1:6" ht="28.5">
      <c r="A164" s="84" t="s">
        <v>677</v>
      </c>
      <c r="B164" s="27" t="s">
        <v>211</v>
      </c>
      <c r="C164" s="96" t="s">
        <v>229</v>
      </c>
      <c r="D164" s="316">
        <v>1</v>
      </c>
      <c r="E164" s="275"/>
      <c r="F164" s="304">
        <f t="shared" si="10"/>
        <v>0</v>
      </c>
    </row>
    <row r="165" spans="1:6">
      <c r="A165" s="22" t="s">
        <v>438</v>
      </c>
      <c r="B165" s="22" t="s">
        <v>212</v>
      </c>
      <c r="C165" s="23"/>
      <c r="D165" s="247"/>
      <c r="E165" s="252"/>
      <c r="F165" s="247">
        <f>ROUND((SUM(F149:F164)),2)</f>
        <v>0</v>
      </c>
    </row>
    <row r="166" spans="1:6">
      <c r="E166" s="278"/>
      <c r="F166" s="279"/>
    </row>
    <row r="167" spans="1:6">
      <c r="A167" s="22" t="s">
        <v>439</v>
      </c>
      <c r="B167" s="22" t="s">
        <v>24</v>
      </c>
      <c r="C167" s="37"/>
      <c r="D167" s="256"/>
      <c r="E167" s="257"/>
      <c r="F167" s="258"/>
    </row>
    <row r="168" spans="1:6" ht="30" customHeight="1">
      <c r="A168" s="410" t="s">
        <v>196</v>
      </c>
      <c r="B168" s="411"/>
      <c r="C168" s="411"/>
      <c r="D168" s="411"/>
      <c r="E168" s="249"/>
      <c r="F168" s="248"/>
    </row>
    <row r="169" spans="1:6" ht="85.5">
      <c r="A169" s="104" t="s">
        <v>678</v>
      </c>
      <c r="B169" s="27" t="s">
        <v>198</v>
      </c>
      <c r="C169" s="96" t="s">
        <v>76</v>
      </c>
      <c r="D169" s="316">
        <v>1268</v>
      </c>
      <c r="E169" s="309"/>
      <c r="F169" s="304">
        <f t="shared" ref="F169:F185" si="11">ROUND((D169*E169),2)</f>
        <v>0</v>
      </c>
    </row>
    <row r="170" spans="1:6" ht="42.75">
      <c r="A170" s="104" t="s">
        <v>679</v>
      </c>
      <c r="B170" s="27" t="s">
        <v>705</v>
      </c>
      <c r="C170" s="96" t="s">
        <v>76</v>
      </c>
      <c r="D170" s="316">
        <v>983</v>
      </c>
      <c r="E170" s="309"/>
      <c r="F170" s="304">
        <f t="shared" si="11"/>
        <v>0</v>
      </c>
    </row>
    <row r="171" spans="1:6" ht="42.75">
      <c r="A171" s="84" t="s">
        <v>680</v>
      </c>
      <c r="B171" s="27" t="s">
        <v>464</v>
      </c>
      <c r="C171" s="96" t="s">
        <v>76</v>
      </c>
      <c r="D171" s="316">
        <v>23577</v>
      </c>
      <c r="E171" s="309"/>
      <c r="F171" s="304">
        <f t="shared" si="11"/>
        <v>0</v>
      </c>
    </row>
    <row r="172" spans="1:6" ht="42.75">
      <c r="A172" s="84" t="s">
        <v>681</v>
      </c>
      <c r="B172" s="27" t="s">
        <v>232</v>
      </c>
      <c r="C172" s="96" t="s">
        <v>76</v>
      </c>
      <c r="D172" s="316">
        <v>1977</v>
      </c>
      <c r="E172" s="309"/>
      <c r="F172" s="304">
        <f t="shared" si="11"/>
        <v>0</v>
      </c>
    </row>
    <row r="173" spans="1:6" ht="57">
      <c r="A173" s="84" t="s">
        <v>682</v>
      </c>
      <c r="B173" s="27" t="s">
        <v>233</v>
      </c>
      <c r="C173" s="96" t="s">
        <v>76</v>
      </c>
      <c r="D173" s="316">
        <v>588</v>
      </c>
      <c r="E173" s="309"/>
      <c r="F173" s="304">
        <f t="shared" si="11"/>
        <v>0</v>
      </c>
    </row>
    <row r="174" spans="1:6" ht="71.25">
      <c r="A174" s="84" t="s">
        <v>683</v>
      </c>
      <c r="B174" s="27" t="s">
        <v>465</v>
      </c>
      <c r="C174" s="96" t="s">
        <v>229</v>
      </c>
      <c r="D174" s="316">
        <v>38</v>
      </c>
      <c r="E174" s="309"/>
      <c r="F174" s="304">
        <f t="shared" si="11"/>
        <v>0</v>
      </c>
    </row>
    <row r="175" spans="1:6" ht="85.5">
      <c r="A175" s="84" t="s">
        <v>684</v>
      </c>
      <c r="B175" s="27" t="s">
        <v>263</v>
      </c>
      <c r="C175" s="96" t="s">
        <v>229</v>
      </c>
      <c r="D175" s="316">
        <v>3</v>
      </c>
      <c r="E175" s="309"/>
      <c r="F175" s="304">
        <f t="shared" si="11"/>
        <v>0</v>
      </c>
    </row>
    <row r="176" spans="1:6" ht="99.75">
      <c r="A176" s="84" t="s">
        <v>685</v>
      </c>
      <c r="B176" s="27" t="s">
        <v>466</v>
      </c>
      <c r="C176" s="96" t="s">
        <v>76</v>
      </c>
      <c r="D176" s="316">
        <v>29484</v>
      </c>
      <c r="E176" s="309"/>
      <c r="F176" s="304">
        <f t="shared" si="11"/>
        <v>0</v>
      </c>
    </row>
    <row r="177" spans="1:6" ht="85.5">
      <c r="A177" s="84" t="s">
        <v>686</v>
      </c>
      <c r="B177" s="27" t="s">
        <v>467</v>
      </c>
      <c r="C177" s="96" t="s">
        <v>76</v>
      </c>
      <c r="D177" s="316">
        <v>2695</v>
      </c>
      <c r="E177" s="309"/>
      <c r="F177" s="304">
        <f t="shared" si="11"/>
        <v>0</v>
      </c>
    </row>
    <row r="178" spans="1:6" ht="99.75">
      <c r="A178" s="84" t="s">
        <v>687</v>
      </c>
      <c r="B178" s="27" t="s">
        <v>237</v>
      </c>
      <c r="C178" s="96" t="s">
        <v>227</v>
      </c>
      <c r="D178" s="316">
        <v>673</v>
      </c>
      <c r="E178" s="309"/>
      <c r="F178" s="304">
        <f t="shared" si="11"/>
        <v>0</v>
      </c>
    </row>
    <row r="179" spans="1:6" ht="99.75">
      <c r="A179" s="84" t="s">
        <v>688</v>
      </c>
      <c r="B179" s="27" t="s">
        <v>238</v>
      </c>
      <c r="C179" s="96" t="s">
        <v>227</v>
      </c>
      <c r="D179" s="316">
        <v>673</v>
      </c>
      <c r="E179" s="309"/>
      <c r="F179" s="304">
        <f t="shared" si="11"/>
        <v>0</v>
      </c>
    </row>
    <row r="180" spans="1:6" ht="85.5">
      <c r="A180" s="84" t="s">
        <v>689</v>
      </c>
      <c r="B180" s="27" t="s">
        <v>468</v>
      </c>
      <c r="C180" s="96" t="s">
        <v>229</v>
      </c>
      <c r="D180" s="316">
        <v>19</v>
      </c>
      <c r="E180" s="309"/>
      <c r="F180" s="304">
        <f t="shared" si="11"/>
        <v>0</v>
      </c>
    </row>
    <row r="181" spans="1:6" ht="99.75">
      <c r="A181" s="84" t="s">
        <v>690</v>
      </c>
      <c r="B181" s="27" t="s">
        <v>240</v>
      </c>
      <c r="C181" s="96" t="s">
        <v>229</v>
      </c>
      <c r="D181" s="316">
        <v>3</v>
      </c>
      <c r="E181" s="309"/>
      <c r="F181" s="304">
        <f t="shared" si="11"/>
        <v>0</v>
      </c>
    </row>
    <row r="182" spans="1:6" ht="71.25">
      <c r="A182" s="84" t="s">
        <v>691</v>
      </c>
      <c r="B182" s="27" t="s">
        <v>241</v>
      </c>
      <c r="C182" s="96" t="s">
        <v>229</v>
      </c>
      <c r="D182" s="316">
        <v>2</v>
      </c>
      <c r="E182" s="309"/>
      <c r="F182" s="304">
        <f t="shared" si="11"/>
        <v>0</v>
      </c>
    </row>
    <row r="183" spans="1:6" ht="85.5">
      <c r="A183" s="84" t="s">
        <v>692</v>
      </c>
      <c r="B183" s="27" t="s">
        <v>706</v>
      </c>
      <c r="C183" s="96" t="s">
        <v>229</v>
      </c>
      <c r="D183" s="316">
        <v>2</v>
      </c>
      <c r="E183" s="309"/>
      <c r="F183" s="304">
        <f t="shared" si="11"/>
        <v>0</v>
      </c>
    </row>
    <row r="184" spans="1:6" ht="71.25">
      <c r="A184" s="84" t="s">
        <v>693</v>
      </c>
      <c r="B184" s="27" t="s">
        <v>243</v>
      </c>
      <c r="C184" s="96" t="s">
        <v>229</v>
      </c>
      <c r="D184" s="316">
        <v>19</v>
      </c>
      <c r="E184" s="309"/>
      <c r="F184" s="304">
        <f t="shared" si="11"/>
        <v>0</v>
      </c>
    </row>
    <row r="185" spans="1:6" ht="28.5">
      <c r="A185" s="84" t="s">
        <v>694</v>
      </c>
      <c r="B185" s="27" t="s">
        <v>211</v>
      </c>
      <c r="C185" s="96" t="s">
        <v>229</v>
      </c>
      <c r="D185" s="316">
        <v>1</v>
      </c>
      <c r="E185" s="309"/>
      <c r="F185" s="304">
        <f t="shared" si="11"/>
        <v>0</v>
      </c>
    </row>
    <row r="186" spans="1:6">
      <c r="A186" s="22" t="s">
        <v>439</v>
      </c>
      <c r="B186" s="22" t="s">
        <v>244</v>
      </c>
      <c r="C186" s="23"/>
      <c r="D186" s="247"/>
      <c r="E186" s="252"/>
      <c r="F186" s="247">
        <f>ROUND((SUM(F169:F185)),2)</f>
        <v>0</v>
      </c>
    </row>
    <row r="187" spans="1:6">
      <c r="A187" s="10"/>
      <c r="B187" s="10"/>
      <c r="C187" s="11"/>
      <c r="D187" s="223"/>
      <c r="E187" s="253"/>
      <c r="F187" s="223"/>
    </row>
    <row r="188" spans="1:6">
      <c r="A188" s="22" t="s">
        <v>440</v>
      </c>
      <c r="B188" s="22" t="s">
        <v>1199</v>
      </c>
      <c r="C188" s="37"/>
      <c r="D188" s="256"/>
      <c r="E188" s="267"/>
      <c r="F188" s="268"/>
    </row>
    <row r="189" spans="1:6" ht="159.75" customHeight="1">
      <c r="A189" s="410" t="s">
        <v>1206</v>
      </c>
      <c r="B189" s="411" t="s">
        <v>1205</v>
      </c>
      <c r="C189" s="411"/>
      <c r="D189" s="417"/>
      <c r="E189" s="269"/>
      <c r="F189" s="270"/>
    </row>
    <row r="190" spans="1:6">
      <c r="A190" s="31" t="s">
        <v>1207</v>
      </c>
      <c r="B190" s="92" t="s">
        <v>1202</v>
      </c>
      <c r="C190" s="32"/>
      <c r="D190" s="271"/>
      <c r="E190" s="272"/>
      <c r="F190" s="273"/>
    </row>
    <row r="191" spans="1:6" ht="42.75">
      <c r="A191" s="84" t="s">
        <v>1223</v>
      </c>
      <c r="B191" s="71" t="s">
        <v>1224</v>
      </c>
      <c r="C191" s="102" t="s">
        <v>76</v>
      </c>
      <c r="D191" s="308">
        <v>200</v>
      </c>
      <c r="E191" s="269"/>
      <c r="F191" s="248">
        <f t="shared" ref="F191:F197" si="12">ROUND((D191*E191),2)</f>
        <v>0</v>
      </c>
    </row>
    <row r="192" spans="1:6" ht="28.5">
      <c r="A192" s="84" t="s">
        <v>1208</v>
      </c>
      <c r="B192" s="71" t="s">
        <v>1209</v>
      </c>
      <c r="C192" s="102" t="s">
        <v>76</v>
      </c>
      <c r="D192" s="308">
        <v>60</v>
      </c>
      <c r="E192" s="269"/>
      <c r="F192" s="248">
        <f t="shared" si="12"/>
        <v>0</v>
      </c>
    </row>
    <row r="193" spans="1:6" ht="28.5">
      <c r="A193" s="84" t="s">
        <v>1210</v>
      </c>
      <c r="B193" s="71" t="s">
        <v>1211</v>
      </c>
      <c r="C193" s="102" t="s">
        <v>227</v>
      </c>
      <c r="D193" s="308">
        <v>40</v>
      </c>
      <c r="E193" s="269"/>
      <c r="F193" s="248">
        <f t="shared" si="12"/>
        <v>0</v>
      </c>
    </row>
    <row r="194" spans="1:6" ht="28.5">
      <c r="A194" s="84" t="s">
        <v>1212</v>
      </c>
      <c r="B194" s="71" t="s">
        <v>1213</v>
      </c>
      <c r="C194" s="102" t="s">
        <v>227</v>
      </c>
      <c r="D194" s="308">
        <v>54</v>
      </c>
      <c r="E194" s="269"/>
      <c r="F194" s="248">
        <f t="shared" si="12"/>
        <v>0</v>
      </c>
    </row>
    <row r="195" spans="1:6" ht="85.5">
      <c r="A195" s="84" t="s">
        <v>1214</v>
      </c>
      <c r="B195" s="71" t="s">
        <v>1215</v>
      </c>
      <c r="C195" s="102" t="s">
        <v>227</v>
      </c>
      <c r="D195" s="308">
        <v>18</v>
      </c>
      <c r="E195" s="269"/>
      <c r="F195" s="248">
        <f t="shared" si="12"/>
        <v>0</v>
      </c>
    </row>
    <row r="196" spans="1:6" ht="99.75">
      <c r="A196" s="84" t="s">
        <v>1216</v>
      </c>
      <c r="B196" s="71" t="s">
        <v>1217</v>
      </c>
      <c r="C196" s="102" t="s">
        <v>227</v>
      </c>
      <c r="D196" s="308">
        <v>18</v>
      </c>
      <c r="E196" s="269"/>
      <c r="F196" s="248">
        <f t="shared" si="12"/>
        <v>0</v>
      </c>
    </row>
    <row r="197" spans="1:6" ht="57">
      <c r="A197" s="84" t="s">
        <v>1218</v>
      </c>
      <c r="B197" s="71" t="s">
        <v>1219</v>
      </c>
      <c r="C197" s="102" t="s">
        <v>1220</v>
      </c>
      <c r="D197" s="308">
        <v>1</v>
      </c>
      <c r="E197" s="269"/>
      <c r="F197" s="248">
        <f t="shared" si="12"/>
        <v>0</v>
      </c>
    </row>
    <row r="198" spans="1:6" ht="28.5">
      <c r="A198" s="24"/>
      <c r="B198" s="92" t="s">
        <v>1221</v>
      </c>
      <c r="C198" s="32"/>
      <c r="D198" s="228"/>
      <c r="E198" s="233"/>
      <c r="F198" s="228">
        <f>ROUND((SUM(F191:F197)),2)</f>
        <v>0</v>
      </c>
    </row>
    <row r="199" spans="1:6">
      <c r="A199" s="22" t="s">
        <v>440</v>
      </c>
      <c r="B199" s="22" t="s">
        <v>1222</v>
      </c>
      <c r="C199" s="23"/>
      <c r="D199" s="247"/>
      <c r="E199" s="252"/>
      <c r="F199" s="247">
        <f>F198</f>
        <v>0</v>
      </c>
    </row>
    <row r="200" spans="1:6">
      <c r="E200" s="278"/>
    </row>
    <row r="201" spans="1:6">
      <c r="A201" s="22" t="s">
        <v>1231</v>
      </c>
      <c r="B201" s="22" t="s">
        <v>192</v>
      </c>
      <c r="C201" s="37"/>
      <c r="D201" s="256"/>
      <c r="E201" s="257"/>
      <c r="F201" s="258"/>
    </row>
    <row r="202" spans="1:6" ht="71.25">
      <c r="A202" s="110" t="s">
        <v>1233</v>
      </c>
      <c r="B202" s="27" t="s">
        <v>809</v>
      </c>
      <c r="C202" s="26" t="s">
        <v>51</v>
      </c>
      <c r="D202" s="248">
        <v>1</v>
      </c>
      <c r="E202" s="249"/>
      <c r="F202" s="248">
        <f t="shared" ref="F202" si="13">ROUND((D202*E202),2)</f>
        <v>0</v>
      </c>
    </row>
    <row r="203" spans="1:6">
      <c r="A203" s="22" t="s">
        <v>1231</v>
      </c>
      <c r="B203" s="22" t="s">
        <v>194</v>
      </c>
      <c r="C203" s="23"/>
      <c r="D203" s="247"/>
      <c r="E203" s="252"/>
      <c r="F203" s="247">
        <f>F202</f>
        <v>0</v>
      </c>
    </row>
  </sheetData>
  <sheetProtection password="99A7" sheet="1" objects="1" scenarios="1"/>
  <mergeCells count="4">
    <mergeCell ref="A2:C2"/>
    <mergeCell ref="A148:D148"/>
    <mergeCell ref="A168:D168"/>
    <mergeCell ref="A189:D189"/>
  </mergeCells>
  <pageMargins left="0.7" right="0.7" top="0.75" bottom="0.75" header="0.3" footer="0.3"/>
  <pageSetup paperSize="9" scale="76" fitToHeight="0" orientation="portrait" r:id="rId1"/>
  <headerFooter>
    <oddFooter>&amp;CD/&amp;P</oddFooter>
  </headerFooter>
  <ignoredErrors>
    <ignoredError sqref="F41 F44" 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604704-B49D-4E96-A5C4-56972DE89DBB}">
  <sheetPr>
    <pageSetUpPr fitToPage="1"/>
  </sheetPr>
  <dimension ref="A2:F91"/>
  <sheetViews>
    <sheetView topLeftCell="A8" zoomScaleNormal="100" workbookViewId="0">
      <selection activeCell="J20" sqref="J20"/>
    </sheetView>
  </sheetViews>
  <sheetFormatPr defaultRowHeight="14.25"/>
  <cols>
    <col min="1" max="1" width="11.25" customWidth="1"/>
    <col min="2" max="2" width="36" customWidth="1"/>
    <col min="3" max="3" width="18.375" customWidth="1"/>
    <col min="4" max="4" width="13.875" style="221" customWidth="1"/>
    <col min="5" max="5" width="12.375" style="221" customWidth="1"/>
    <col min="6" max="6" width="14" style="221" customWidth="1"/>
  </cols>
  <sheetData>
    <row r="2" spans="1:3">
      <c r="A2" s="415" t="s">
        <v>1447</v>
      </c>
      <c r="B2" s="416"/>
      <c r="C2" s="416"/>
    </row>
    <row r="3" spans="1:3">
      <c r="A3" s="10"/>
      <c r="B3" s="10"/>
      <c r="C3" s="11"/>
    </row>
    <row r="4" spans="1:3">
      <c r="A4" s="1" t="s">
        <v>927</v>
      </c>
      <c r="B4" s="10"/>
      <c r="C4" s="11"/>
    </row>
    <row r="5" spans="1:3">
      <c r="A5" s="10"/>
      <c r="B5" s="10"/>
      <c r="C5" s="11" t="s">
        <v>825</v>
      </c>
    </row>
    <row r="6" spans="1:3">
      <c r="A6" s="2" t="s">
        <v>426</v>
      </c>
      <c r="B6" s="3" t="s">
        <v>12</v>
      </c>
      <c r="C6" s="212">
        <f>F29</f>
        <v>0</v>
      </c>
    </row>
    <row r="7" spans="1:3">
      <c r="A7" s="2" t="s">
        <v>505</v>
      </c>
      <c r="B7" s="3" t="s">
        <v>492</v>
      </c>
      <c r="C7" s="212"/>
    </row>
    <row r="8" spans="1:3">
      <c r="A8" s="2" t="s">
        <v>294</v>
      </c>
      <c r="B8" s="85" t="s">
        <v>723</v>
      </c>
      <c r="C8" s="212">
        <f>F34</f>
        <v>0</v>
      </c>
    </row>
    <row r="9" spans="1:3">
      <c r="A9" s="2" t="s">
        <v>296</v>
      </c>
      <c r="B9" s="85" t="s">
        <v>779</v>
      </c>
      <c r="C9" s="212">
        <f>F37</f>
        <v>0</v>
      </c>
    </row>
    <row r="10" spans="1:3">
      <c r="A10" s="2" t="s">
        <v>296</v>
      </c>
      <c r="B10" s="85" t="s">
        <v>727</v>
      </c>
      <c r="C10" s="212">
        <f>F40</f>
        <v>0</v>
      </c>
    </row>
    <row r="11" spans="1:3">
      <c r="A11" s="2" t="s">
        <v>298</v>
      </c>
      <c r="B11" s="85" t="s">
        <v>493</v>
      </c>
      <c r="C11" s="212">
        <f>F49</f>
        <v>0</v>
      </c>
    </row>
    <row r="12" spans="1:3">
      <c r="A12" s="4" t="s">
        <v>434</v>
      </c>
      <c r="B12" s="13" t="s">
        <v>517</v>
      </c>
      <c r="C12" s="212"/>
    </row>
    <row r="13" spans="1:3">
      <c r="A13" s="86" t="s">
        <v>361</v>
      </c>
      <c r="B13" s="87" t="s">
        <v>524</v>
      </c>
      <c r="C13" s="212">
        <f>F55</f>
        <v>0</v>
      </c>
    </row>
    <row r="14" spans="1:3">
      <c r="A14" s="4" t="s">
        <v>435</v>
      </c>
      <c r="B14" s="3" t="s">
        <v>539</v>
      </c>
      <c r="C14" s="212"/>
    </row>
    <row r="15" spans="1:3">
      <c r="A15" s="86" t="s">
        <v>425</v>
      </c>
      <c r="B15" s="85" t="s">
        <v>14</v>
      </c>
      <c r="C15" s="212">
        <f>F63</f>
        <v>0</v>
      </c>
    </row>
    <row r="16" spans="1:3">
      <c r="A16" s="86" t="s">
        <v>570</v>
      </c>
      <c r="B16" s="85" t="s">
        <v>571</v>
      </c>
      <c r="C16" s="212">
        <f>F67</f>
        <v>0</v>
      </c>
    </row>
    <row r="17" spans="1:6">
      <c r="A17" s="86" t="s">
        <v>583</v>
      </c>
      <c r="B17" s="85" t="s">
        <v>584</v>
      </c>
      <c r="C17" s="212">
        <f>F74</f>
        <v>0</v>
      </c>
    </row>
    <row r="18" spans="1:6" ht="28.5">
      <c r="A18" s="86" t="s">
        <v>616</v>
      </c>
      <c r="B18" s="85" t="s">
        <v>617</v>
      </c>
      <c r="C18" s="212">
        <f>F77</f>
        <v>0</v>
      </c>
    </row>
    <row r="19" spans="1:6">
      <c r="A19" s="86" t="s">
        <v>619</v>
      </c>
      <c r="B19" s="85" t="s">
        <v>618</v>
      </c>
      <c r="C19" s="212">
        <f>F80</f>
        <v>0</v>
      </c>
    </row>
    <row r="20" spans="1:6">
      <c r="A20" s="5" t="s">
        <v>437</v>
      </c>
      <c r="B20" s="109" t="s">
        <v>647</v>
      </c>
      <c r="C20" s="213"/>
    </row>
    <row r="21" spans="1:6">
      <c r="A21" s="17"/>
      <c r="B21" s="18" t="s">
        <v>8</v>
      </c>
      <c r="C21" s="215">
        <f>SUM(C6:C20)</f>
        <v>0</v>
      </c>
    </row>
    <row r="23" spans="1:6">
      <c r="A23" s="10"/>
      <c r="B23" s="10"/>
      <c r="C23" s="11" t="s">
        <v>48</v>
      </c>
      <c r="D23" s="223" t="s">
        <v>49</v>
      </c>
      <c r="E23" s="223" t="s">
        <v>50</v>
      </c>
      <c r="F23" s="223" t="s">
        <v>7</v>
      </c>
    </row>
    <row r="24" spans="1:6">
      <c r="A24" s="98" t="s">
        <v>426</v>
      </c>
      <c r="B24" s="12" t="s">
        <v>12</v>
      </c>
      <c r="C24" s="15"/>
      <c r="D24" s="225"/>
      <c r="E24" s="225"/>
      <c r="F24" s="225"/>
    </row>
    <row r="25" spans="1:6">
      <c r="A25" s="24" t="s">
        <v>289</v>
      </c>
      <c r="B25" s="33" t="s">
        <v>40</v>
      </c>
      <c r="C25" s="26"/>
      <c r="D25" s="248"/>
      <c r="E25" s="249"/>
      <c r="F25" s="248"/>
    </row>
    <row r="26" spans="1:6">
      <c r="A26" s="24" t="s">
        <v>489</v>
      </c>
      <c r="B26" s="34" t="s">
        <v>42</v>
      </c>
      <c r="C26" s="28" t="s">
        <v>51</v>
      </c>
      <c r="D26" s="250">
        <v>29</v>
      </c>
      <c r="E26" s="249"/>
      <c r="F26" s="248">
        <f>ROUND((D26*E26),2)</f>
        <v>0</v>
      </c>
    </row>
    <row r="27" spans="1:6" ht="28.5">
      <c r="A27" s="24" t="s">
        <v>490</v>
      </c>
      <c r="B27" s="34" t="s">
        <v>491</v>
      </c>
      <c r="C27" s="26" t="s">
        <v>51</v>
      </c>
      <c r="D27" s="248">
        <v>13</v>
      </c>
      <c r="E27" s="249"/>
      <c r="F27" s="248">
        <f t="shared" ref="F27:F28" si="0">ROUND((D27*E27),2)</f>
        <v>0</v>
      </c>
    </row>
    <row r="28" spans="1:6" ht="42.75">
      <c r="A28" s="24" t="s">
        <v>46</v>
      </c>
      <c r="B28" s="34" t="s">
        <v>44</v>
      </c>
      <c r="C28" s="29" t="s">
        <v>51</v>
      </c>
      <c r="D28" s="251">
        <v>1</v>
      </c>
      <c r="E28" s="249"/>
      <c r="F28" s="248">
        <f t="shared" si="0"/>
        <v>0</v>
      </c>
    </row>
    <row r="29" spans="1:6">
      <c r="A29" s="22" t="s">
        <v>426</v>
      </c>
      <c r="B29" s="22" t="s">
        <v>57</v>
      </c>
      <c r="C29" s="23"/>
      <c r="D29" s="247"/>
      <c r="E29" s="252"/>
      <c r="F29" s="247">
        <f>SUM(F26:F28)</f>
        <v>0</v>
      </c>
    </row>
    <row r="30" spans="1:6" s="94" customFormat="1">
      <c r="A30" s="95"/>
      <c r="B30" s="93"/>
      <c r="C30" s="106"/>
      <c r="D30" s="312"/>
      <c r="E30" s="313"/>
      <c r="F30" s="314"/>
    </row>
    <row r="31" spans="1:6">
      <c r="A31" s="98" t="s">
        <v>427</v>
      </c>
      <c r="B31" s="83" t="s">
        <v>492</v>
      </c>
      <c r="C31" s="37"/>
      <c r="D31" s="256"/>
      <c r="E31" s="315"/>
      <c r="F31" s="256"/>
    </row>
    <row r="32" spans="1:6">
      <c r="A32" s="31" t="s">
        <v>294</v>
      </c>
      <c r="B32" s="92" t="s">
        <v>723</v>
      </c>
      <c r="C32" s="32"/>
      <c r="D32" s="228"/>
      <c r="E32" s="233"/>
      <c r="F32" s="228"/>
    </row>
    <row r="33" spans="1:6" ht="71.25">
      <c r="A33" s="24" t="s">
        <v>506</v>
      </c>
      <c r="B33" s="34" t="s">
        <v>781</v>
      </c>
      <c r="C33" s="29" t="s">
        <v>91</v>
      </c>
      <c r="D33" s="251">
        <v>465</v>
      </c>
      <c r="E33" s="249"/>
      <c r="F33" s="248">
        <f>ROUND((D33*E33),2)</f>
        <v>0</v>
      </c>
    </row>
    <row r="34" spans="1:6">
      <c r="A34" s="24"/>
      <c r="B34" s="92" t="s">
        <v>726</v>
      </c>
      <c r="C34" s="32"/>
      <c r="D34" s="228"/>
      <c r="E34" s="233"/>
      <c r="F34" s="228">
        <f>ROUND((SUM(F33:F33)),2)</f>
        <v>0</v>
      </c>
    </row>
    <row r="35" spans="1:6">
      <c r="A35" s="31" t="s">
        <v>296</v>
      </c>
      <c r="B35" s="92" t="s">
        <v>779</v>
      </c>
      <c r="C35" s="124"/>
      <c r="D35" s="273"/>
      <c r="E35" s="272"/>
      <c r="F35" s="273"/>
    </row>
    <row r="36" spans="1:6" ht="28.5">
      <c r="A36" s="122" t="s">
        <v>728</v>
      </c>
      <c r="B36" s="34" t="s">
        <v>780</v>
      </c>
      <c r="C36" s="29" t="s">
        <v>91</v>
      </c>
      <c r="D36" s="251">
        <v>130</v>
      </c>
      <c r="E36" s="249"/>
      <c r="F36" s="248">
        <f>ROUND((D36*E36),2)</f>
        <v>0</v>
      </c>
    </row>
    <row r="37" spans="1:6">
      <c r="A37" s="122"/>
      <c r="B37" s="92" t="s">
        <v>782</v>
      </c>
      <c r="C37" s="124"/>
      <c r="D37" s="273"/>
      <c r="E37" s="272"/>
      <c r="F37" s="273">
        <f>F36</f>
        <v>0</v>
      </c>
    </row>
    <row r="38" spans="1:6">
      <c r="A38" s="31" t="s">
        <v>298</v>
      </c>
      <c r="B38" s="92" t="s">
        <v>727</v>
      </c>
      <c r="C38" s="32"/>
      <c r="D38" s="228"/>
      <c r="E38" s="233"/>
      <c r="F38" s="228"/>
    </row>
    <row r="39" spans="1:6" ht="71.25">
      <c r="A39" s="24" t="s">
        <v>728</v>
      </c>
      <c r="B39" s="34" t="s">
        <v>783</v>
      </c>
      <c r="C39" s="29" t="s">
        <v>406</v>
      </c>
      <c r="D39" s="251" t="s">
        <v>406</v>
      </c>
      <c r="E39" s="249"/>
      <c r="F39" s="248"/>
    </row>
    <row r="40" spans="1:6">
      <c r="A40" s="24"/>
      <c r="B40" s="92" t="s">
        <v>730</v>
      </c>
      <c r="C40" s="32"/>
      <c r="D40" s="228"/>
      <c r="E40" s="233"/>
      <c r="F40" s="228">
        <f>ROUND((SUM(F39)),2)</f>
        <v>0</v>
      </c>
    </row>
    <row r="41" spans="1:6">
      <c r="A41" s="31" t="s">
        <v>300</v>
      </c>
      <c r="B41" s="92" t="s">
        <v>493</v>
      </c>
      <c r="C41" s="32"/>
      <c r="D41" s="228"/>
      <c r="E41" s="233"/>
      <c r="F41" s="228"/>
    </row>
    <row r="42" spans="1:6" ht="57">
      <c r="A42" s="24" t="s">
        <v>784</v>
      </c>
      <c r="B42" s="34" t="s">
        <v>791</v>
      </c>
      <c r="C42" s="29" t="s">
        <v>51</v>
      </c>
      <c r="D42" s="251">
        <v>25</v>
      </c>
      <c r="E42" s="249"/>
      <c r="F42" s="248">
        <f t="shared" ref="F42:F48" si="1">ROUND((D42*E42),2)</f>
        <v>0</v>
      </c>
    </row>
    <row r="43" spans="1:6" ht="57">
      <c r="A43" s="24" t="s">
        <v>785</v>
      </c>
      <c r="B43" s="34" t="s">
        <v>792</v>
      </c>
      <c r="C43" s="29" t="s">
        <v>51</v>
      </c>
      <c r="D43" s="251">
        <v>4</v>
      </c>
      <c r="E43" s="249"/>
      <c r="F43" s="248">
        <f t="shared" si="1"/>
        <v>0</v>
      </c>
    </row>
    <row r="44" spans="1:6" ht="57">
      <c r="A44" s="24" t="s">
        <v>786</v>
      </c>
      <c r="B44" s="34" t="s">
        <v>793</v>
      </c>
      <c r="C44" s="29" t="s">
        <v>51</v>
      </c>
      <c r="D44" s="251">
        <v>25</v>
      </c>
      <c r="E44" s="249"/>
      <c r="F44" s="248">
        <f t="shared" si="1"/>
        <v>0</v>
      </c>
    </row>
    <row r="45" spans="1:6" ht="57">
      <c r="A45" s="24" t="s">
        <v>787</v>
      </c>
      <c r="B45" s="34" t="s">
        <v>794</v>
      </c>
      <c r="C45" s="29" t="s">
        <v>51</v>
      </c>
      <c r="D45" s="251">
        <v>4</v>
      </c>
      <c r="E45" s="249"/>
      <c r="F45" s="248">
        <f t="shared" si="1"/>
        <v>0</v>
      </c>
    </row>
    <row r="46" spans="1:6" ht="28.5">
      <c r="A46" s="24" t="s">
        <v>788</v>
      </c>
      <c r="B46" s="34" t="s">
        <v>500</v>
      </c>
      <c r="C46" s="29" t="s">
        <v>51</v>
      </c>
      <c r="D46" s="251">
        <f>D42+D43</f>
        <v>29</v>
      </c>
      <c r="E46" s="249"/>
      <c r="F46" s="248">
        <f t="shared" si="1"/>
        <v>0</v>
      </c>
    </row>
    <row r="47" spans="1:6">
      <c r="A47" s="24" t="s">
        <v>789</v>
      </c>
      <c r="B47" s="34" t="s">
        <v>503</v>
      </c>
      <c r="C47" s="29" t="s">
        <v>51</v>
      </c>
      <c r="D47" s="251">
        <f>D42+D43</f>
        <v>29</v>
      </c>
      <c r="E47" s="249"/>
      <c r="F47" s="248">
        <f t="shared" si="1"/>
        <v>0</v>
      </c>
    </row>
    <row r="48" spans="1:6">
      <c r="A48" s="24" t="s">
        <v>790</v>
      </c>
      <c r="B48" s="34" t="s">
        <v>504</v>
      </c>
      <c r="C48" s="29" t="s">
        <v>51</v>
      </c>
      <c r="D48" s="251">
        <v>3</v>
      </c>
      <c r="E48" s="317"/>
      <c r="F48" s="318">
        <f t="shared" si="1"/>
        <v>0</v>
      </c>
    </row>
    <row r="49" spans="1:6">
      <c r="A49" s="24"/>
      <c r="B49" s="92" t="s">
        <v>739</v>
      </c>
      <c r="C49" s="32"/>
      <c r="D49" s="228"/>
      <c r="E49" s="233"/>
      <c r="F49" s="228">
        <f>ROUND((SUM(F42:F48)),2)</f>
        <v>0</v>
      </c>
    </row>
    <row r="50" spans="1:6">
      <c r="A50" s="22" t="s">
        <v>427</v>
      </c>
      <c r="B50" s="22" t="s">
        <v>516</v>
      </c>
      <c r="C50" s="23"/>
      <c r="D50" s="247"/>
      <c r="E50" s="252"/>
      <c r="F50" s="247">
        <f>F34+F37+F40+F49</f>
        <v>0</v>
      </c>
    </row>
    <row r="51" spans="1:6">
      <c r="E51" s="278"/>
    </row>
    <row r="52" spans="1:6">
      <c r="A52" s="98" t="s">
        <v>434</v>
      </c>
      <c r="B52" s="83" t="s">
        <v>517</v>
      </c>
      <c r="C52" s="37"/>
      <c r="D52" s="256"/>
      <c r="E52" s="315"/>
      <c r="F52" s="256"/>
    </row>
    <row r="53" spans="1:6">
      <c r="A53" s="31" t="s">
        <v>362</v>
      </c>
      <c r="B53" s="92" t="s">
        <v>524</v>
      </c>
      <c r="C53" s="32"/>
      <c r="D53" s="228"/>
      <c r="E53" s="233"/>
      <c r="F53" s="228"/>
    </row>
    <row r="54" spans="1:6" ht="42.75">
      <c r="A54" s="24" t="s">
        <v>533</v>
      </c>
      <c r="B54" s="34" t="s">
        <v>795</v>
      </c>
      <c r="C54" s="96" t="s">
        <v>51</v>
      </c>
      <c r="D54" s="316">
        <v>1</v>
      </c>
      <c r="E54" s="309"/>
      <c r="F54" s="248">
        <f t="shared" ref="F54" si="2">ROUND((D54*E54),2)</f>
        <v>0</v>
      </c>
    </row>
    <row r="55" spans="1:6">
      <c r="A55" s="24"/>
      <c r="B55" s="92" t="s">
        <v>537</v>
      </c>
      <c r="C55" s="32"/>
      <c r="D55" s="228"/>
      <c r="E55" s="233"/>
      <c r="F55" s="228">
        <f>ROUND((SUM(F54:F54)),2)</f>
        <v>0</v>
      </c>
    </row>
    <row r="56" spans="1:6">
      <c r="A56" s="22" t="s">
        <v>434</v>
      </c>
      <c r="B56" s="22" t="s">
        <v>538</v>
      </c>
      <c r="C56" s="23"/>
      <c r="D56" s="247"/>
      <c r="E56" s="252"/>
      <c r="F56" s="247">
        <f>F55</f>
        <v>0</v>
      </c>
    </row>
    <row r="57" spans="1:6">
      <c r="E57" s="278"/>
    </row>
    <row r="58" spans="1:6">
      <c r="A58" s="98" t="s">
        <v>435</v>
      </c>
      <c r="B58" s="90" t="s">
        <v>539</v>
      </c>
      <c r="C58" s="89"/>
      <c r="D58" s="319"/>
      <c r="E58" s="320"/>
      <c r="F58" s="319"/>
    </row>
    <row r="59" spans="1:6">
      <c r="A59" s="88" t="s">
        <v>425</v>
      </c>
      <c r="B59" s="88" t="s">
        <v>14</v>
      </c>
      <c r="C59" s="88"/>
      <c r="D59" s="321"/>
      <c r="E59" s="322"/>
      <c r="F59" s="321"/>
    </row>
    <row r="60" spans="1:6" ht="42.75">
      <c r="A60" s="105" t="s">
        <v>540</v>
      </c>
      <c r="B60" s="34" t="s">
        <v>796</v>
      </c>
      <c r="C60" s="96" t="s">
        <v>61</v>
      </c>
      <c r="D60" s="316">
        <v>220</v>
      </c>
      <c r="E60" s="309"/>
      <c r="F60" s="248">
        <f t="shared" ref="F60:F62" si="3">ROUND((D60*E60),2)</f>
        <v>0</v>
      </c>
    </row>
    <row r="61" spans="1:6" ht="28.5">
      <c r="A61" s="105" t="s">
        <v>541</v>
      </c>
      <c r="B61" s="34" t="s">
        <v>797</v>
      </c>
      <c r="C61" s="96" t="s">
        <v>61</v>
      </c>
      <c r="D61" s="316">
        <v>17</v>
      </c>
      <c r="E61" s="309"/>
      <c r="F61" s="248">
        <f t="shared" si="3"/>
        <v>0</v>
      </c>
    </row>
    <row r="62" spans="1:6" ht="57">
      <c r="A62" s="105" t="s">
        <v>542</v>
      </c>
      <c r="B62" s="34" t="s">
        <v>798</v>
      </c>
      <c r="C62" s="96" t="s">
        <v>61</v>
      </c>
      <c r="D62" s="316">
        <v>240</v>
      </c>
      <c r="E62" s="309"/>
      <c r="F62" s="248">
        <f t="shared" si="3"/>
        <v>0</v>
      </c>
    </row>
    <row r="63" spans="1:6">
      <c r="A63" s="105"/>
      <c r="B63" s="92" t="s">
        <v>88</v>
      </c>
      <c r="C63" s="32"/>
      <c r="D63" s="228"/>
      <c r="E63" s="233"/>
      <c r="F63" s="228">
        <f>ROUND((SUM(F60:F62)),2)</f>
        <v>0</v>
      </c>
    </row>
    <row r="64" spans="1:6">
      <c r="A64" s="88" t="s">
        <v>570</v>
      </c>
      <c r="B64" s="88" t="s">
        <v>571</v>
      </c>
      <c r="C64" s="88"/>
      <c r="D64" s="321"/>
      <c r="E64" s="322"/>
      <c r="F64" s="321"/>
    </row>
    <row r="65" spans="1:6" ht="71.25">
      <c r="A65" s="105" t="s">
        <v>572</v>
      </c>
      <c r="B65" s="34" t="s">
        <v>577</v>
      </c>
      <c r="C65" s="96" t="s">
        <v>114</v>
      </c>
      <c r="D65" s="316">
        <v>22400</v>
      </c>
      <c r="E65" s="323"/>
      <c r="F65" s="248">
        <f t="shared" ref="F65:F66" si="4">ROUND((D65*E65),2)</f>
        <v>0</v>
      </c>
    </row>
    <row r="66" spans="1:6" ht="57">
      <c r="A66" s="105" t="s">
        <v>573</v>
      </c>
      <c r="B66" s="34" t="s">
        <v>578</v>
      </c>
      <c r="C66" s="96" t="s">
        <v>114</v>
      </c>
      <c r="D66" s="316">
        <v>126500</v>
      </c>
      <c r="E66" s="323"/>
      <c r="F66" s="248">
        <f t="shared" si="4"/>
        <v>0</v>
      </c>
    </row>
    <row r="67" spans="1:6">
      <c r="A67" s="105"/>
      <c r="B67" s="92" t="s">
        <v>582</v>
      </c>
      <c r="C67" s="32"/>
      <c r="D67" s="228"/>
      <c r="E67" s="233"/>
      <c r="F67" s="228">
        <f>ROUND((SUM(F65:F66)),2)</f>
        <v>0</v>
      </c>
    </row>
    <row r="68" spans="1:6">
      <c r="A68" s="88" t="s">
        <v>583</v>
      </c>
      <c r="B68" s="88" t="s">
        <v>584</v>
      </c>
      <c r="C68" s="88"/>
      <c r="D68" s="228"/>
      <c r="E68" s="322"/>
      <c r="F68" s="321"/>
    </row>
    <row r="69" spans="1:6" ht="28.5">
      <c r="A69" s="105" t="s">
        <v>585</v>
      </c>
      <c r="B69" s="34" t="s">
        <v>803</v>
      </c>
      <c r="C69" s="96" t="s">
        <v>91</v>
      </c>
      <c r="D69" s="316">
        <v>104</v>
      </c>
      <c r="E69" s="323"/>
      <c r="F69" s="248">
        <f t="shared" ref="F69:F73" si="5">ROUND((D69*E69),2)</f>
        <v>0</v>
      </c>
    </row>
    <row r="70" spans="1:6" ht="42.75">
      <c r="A70" s="105" t="s">
        <v>586</v>
      </c>
      <c r="B70" s="34" t="s">
        <v>804</v>
      </c>
      <c r="C70" s="96" t="s">
        <v>91</v>
      </c>
      <c r="D70" s="316">
        <v>416</v>
      </c>
      <c r="E70" s="323"/>
      <c r="F70" s="248">
        <f t="shared" si="5"/>
        <v>0</v>
      </c>
    </row>
    <row r="71" spans="1:6" ht="42.75">
      <c r="A71" s="105" t="s">
        <v>587</v>
      </c>
      <c r="B71" s="34" t="s">
        <v>805</v>
      </c>
      <c r="C71" s="96" t="s">
        <v>91</v>
      </c>
      <c r="D71" s="316">
        <v>32</v>
      </c>
      <c r="E71" s="323"/>
      <c r="F71" s="248">
        <f t="shared" si="5"/>
        <v>0</v>
      </c>
    </row>
    <row r="72" spans="1:6" ht="42.75">
      <c r="A72" s="105" t="s">
        <v>588</v>
      </c>
      <c r="B72" s="34" t="s">
        <v>806</v>
      </c>
      <c r="C72" s="96" t="s">
        <v>91</v>
      </c>
      <c r="D72" s="316">
        <v>59</v>
      </c>
      <c r="E72" s="323"/>
      <c r="F72" s="248">
        <f t="shared" si="5"/>
        <v>0</v>
      </c>
    </row>
    <row r="73" spans="1:6" ht="42.75">
      <c r="A73" s="105" t="s">
        <v>589</v>
      </c>
      <c r="B73" s="34" t="s">
        <v>807</v>
      </c>
      <c r="C73" s="96" t="s">
        <v>91</v>
      </c>
      <c r="D73" s="316">
        <v>26</v>
      </c>
      <c r="E73" s="323"/>
      <c r="F73" s="248">
        <f t="shared" si="5"/>
        <v>0</v>
      </c>
    </row>
    <row r="74" spans="1:6">
      <c r="A74" s="105"/>
      <c r="B74" s="92" t="s">
        <v>582</v>
      </c>
      <c r="C74" s="32"/>
      <c r="D74" s="228"/>
      <c r="E74" s="233"/>
      <c r="F74" s="228">
        <f>ROUND((SUM(F69:F73)),2)</f>
        <v>0</v>
      </c>
    </row>
    <row r="75" spans="1:6">
      <c r="A75" s="88" t="s">
        <v>616</v>
      </c>
      <c r="B75" s="88" t="s">
        <v>617</v>
      </c>
      <c r="C75" s="88"/>
      <c r="D75" s="321"/>
      <c r="E75" s="322"/>
      <c r="F75" s="321"/>
    </row>
    <row r="76" spans="1:6" ht="57">
      <c r="A76" s="105" t="s">
        <v>621</v>
      </c>
      <c r="B76" s="34" t="s">
        <v>808</v>
      </c>
      <c r="C76" s="91" t="s">
        <v>114</v>
      </c>
      <c r="D76" s="324">
        <v>167</v>
      </c>
      <c r="E76" s="323"/>
      <c r="F76" s="248">
        <f t="shared" ref="F76" si="6">ROUND((D76*E76),2)</f>
        <v>0</v>
      </c>
    </row>
    <row r="77" spans="1:6" ht="28.5">
      <c r="A77" s="105"/>
      <c r="B77" s="92" t="s">
        <v>624</v>
      </c>
      <c r="C77" s="32"/>
      <c r="D77" s="228"/>
      <c r="E77" s="233"/>
      <c r="F77" s="228">
        <f>ROUND((SUM(F76:F76)),2)</f>
        <v>0</v>
      </c>
    </row>
    <row r="78" spans="1:6">
      <c r="A78" s="88" t="s">
        <v>619</v>
      </c>
      <c r="B78" s="88" t="s">
        <v>618</v>
      </c>
      <c r="C78" s="88"/>
      <c r="D78" s="321"/>
      <c r="E78" s="322"/>
      <c r="F78" s="321"/>
    </row>
    <row r="79" spans="1:6" ht="71.25">
      <c r="A79" s="105" t="s">
        <v>625</v>
      </c>
      <c r="B79" s="34" t="s">
        <v>630</v>
      </c>
      <c r="C79" s="96" t="s">
        <v>114</v>
      </c>
      <c r="D79" s="316">
        <v>1300</v>
      </c>
      <c r="E79" s="309"/>
      <c r="F79" s="248">
        <f t="shared" ref="F79" si="7">ROUND((D79*E79),2)</f>
        <v>0</v>
      </c>
    </row>
    <row r="80" spans="1:6">
      <c r="B80" s="92" t="s">
        <v>635</v>
      </c>
      <c r="C80" s="32"/>
      <c r="D80" s="228"/>
      <c r="E80" s="233"/>
      <c r="F80" s="228">
        <f>ROUND((SUM(F79:F79)),2)</f>
        <v>0</v>
      </c>
    </row>
    <row r="81" spans="1:6">
      <c r="A81" s="22" t="s">
        <v>435</v>
      </c>
      <c r="B81" s="22" t="s">
        <v>637</v>
      </c>
      <c r="C81" s="23"/>
      <c r="D81" s="247"/>
      <c r="E81" s="252"/>
      <c r="F81" s="247">
        <f>F63+F67+F74+F77+F80</f>
        <v>0</v>
      </c>
    </row>
    <row r="82" spans="1:6">
      <c r="E82" s="278"/>
    </row>
    <row r="83" spans="1:6">
      <c r="E83" s="278"/>
    </row>
    <row r="84" spans="1:6">
      <c r="A84" s="98" t="s">
        <v>437</v>
      </c>
      <c r="B84" s="90" t="s">
        <v>647</v>
      </c>
      <c r="C84" s="89"/>
      <c r="D84" s="319"/>
      <c r="E84" s="320"/>
      <c r="F84" s="319"/>
    </row>
    <row r="85" spans="1:6">
      <c r="A85" s="88" t="s">
        <v>471</v>
      </c>
      <c r="B85" s="88" t="s">
        <v>648</v>
      </c>
      <c r="C85" s="88"/>
      <c r="D85" s="321"/>
      <c r="E85" s="322"/>
      <c r="F85" s="321"/>
    </row>
    <row r="86" spans="1:6" ht="28.5">
      <c r="A86" s="105" t="s">
        <v>653</v>
      </c>
      <c r="B86" s="34" t="s">
        <v>652</v>
      </c>
      <c r="C86" s="96" t="s">
        <v>406</v>
      </c>
      <c r="D86" s="316" t="s">
        <v>406</v>
      </c>
      <c r="E86" s="309"/>
      <c r="F86" s="248"/>
    </row>
    <row r="87" spans="1:6">
      <c r="A87" s="88" t="s">
        <v>472</v>
      </c>
      <c r="B87" s="88" t="s">
        <v>656</v>
      </c>
      <c r="C87" s="88"/>
      <c r="D87" s="321"/>
      <c r="E87" s="322"/>
      <c r="F87" s="321"/>
    </row>
    <row r="88" spans="1:6" ht="28.5">
      <c r="A88" s="105" t="s">
        <v>658</v>
      </c>
      <c r="B88" s="34" t="s">
        <v>657</v>
      </c>
      <c r="C88" s="96" t="s">
        <v>406</v>
      </c>
      <c r="D88" s="316" t="s">
        <v>406</v>
      </c>
      <c r="E88" s="309"/>
      <c r="F88" s="248"/>
    </row>
    <row r="89" spans="1:6">
      <c r="A89" s="88" t="s">
        <v>473</v>
      </c>
      <c r="B89" s="88" t="s">
        <v>659</v>
      </c>
      <c r="C89" s="88"/>
      <c r="D89" s="321"/>
      <c r="E89" s="322"/>
      <c r="F89" s="321"/>
    </row>
    <row r="90" spans="1:6" ht="28.5">
      <c r="A90" s="105" t="s">
        <v>660</v>
      </c>
      <c r="B90" s="34" t="s">
        <v>661</v>
      </c>
      <c r="C90" s="96" t="s">
        <v>406</v>
      </c>
      <c r="D90" s="316" t="s">
        <v>406</v>
      </c>
      <c r="E90" s="309"/>
      <c r="F90" s="248"/>
    </row>
    <row r="91" spans="1:6">
      <c r="A91" s="22" t="s">
        <v>437</v>
      </c>
      <c r="B91" s="22" t="s">
        <v>662</v>
      </c>
      <c r="C91" s="23"/>
      <c r="D91" s="247"/>
      <c r="E91" s="252"/>
      <c r="F91" s="247">
        <v>0</v>
      </c>
    </row>
  </sheetData>
  <sheetProtection password="99A7" sheet="1" objects="1" scenarios="1"/>
  <mergeCells count="1">
    <mergeCell ref="A2:C2"/>
  </mergeCells>
  <pageMargins left="0.7" right="0.7" top="0.75" bottom="0.75" header="0.3" footer="0.3"/>
  <pageSetup paperSize="9" scale="76" fitToHeight="0" orientation="portrait" r:id="rId1"/>
  <headerFooter>
    <oddFooter>&amp;CE/&amp;P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67A0C8-58EE-4FD0-B819-67CB6DB36D28}">
  <sheetPr>
    <pageSetUpPr fitToPage="1"/>
  </sheetPr>
  <dimension ref="A2:F375"/>
  <sheetViews>
    <sheetView topLeftCell="A37" zoomScale="75" zoomScaleNormal="75" workbookViewId="0">
      <selection activeCell="F41" sqref="F41"/>
    </sheetView>
  </sheetViews>
  <sheetFormatPr defaultRowHeight="14.25"/>
  <cols>
    <col min="1" max="1" width="11.25" customWidth="1"/>
    <col min="2" max="2" width="36" customWidth="1"/>
    <col min="3" max="3" width="18.375" customWidth="1"/>
    <col min="4" max="4" width="13.875" style="221" customWidth="1"/>
    <col min="5" max="5" width="12.375" style="221" customWidth="1"/>
    <col min="6" max="6" width="14" style="221" customWidth="1"/>
  </cols>
  <sheetData>
    <row r="2" spans="1:3">
      <c r="A2" s="415" t="s">
        <v>488</v>
      </c>
      <c r="B2" s="416"/>
      <c r="C2" s="416"/>
    </row>
    <row r="3" spans="1:3">
      <c r="A3" s="10"/>
      <c r="B3" s="10"/>
      <c r="C3" s="11"/>
    </row>
    <row r="4" spans="1:3">
      <c r="A4" s="1" t="s">
        <v>0</v>
      </c>
      <c r="B4" s="10"/>
      <c r="C4" s="11"/>
    </row>
    <row r="5" spans="1:3">
      <c r="A5" s="10"/>
      <c r="B5" s="10"/>
      <c r="C5" s="11" t="s">
        <v>825</v>
      </c>
    </row>
    <row r="6" spans="1:3">
      <c r="A6" s="2" t="s">
        <v>426</v>
      </c>
      <c r="B6" s="3" t="s">
        <v>12</v>
      </c>
      <c r="C6" s="212">
        <f>F35</f>
        <v>0</v>
      </c>
    </row>
    <row r="7" spans="1:3">
      <c r="A7" s="2" t="s">
        <v>505</v>
      </c>
      <c r="B7" s="3" t="s">
        <v>492</v>
      </c>
      <c r="C7" s="430">
        <f>F55</f>
        <v>0</v>
      </c>
    </row>
    <row r="8" spans="1:3">
      <c r="A8" s="4" t="s">
        <v>434</v>
      </c>
      <c r="B8" s="13" t="s">
        <v>517</v>
      </c>
      <c r="C8" s="212"/>
    </row>
    <row r="9" spans="1:3">
      <c r="A9" s="86" t="s">
        <v>360</v>
      </c>
      <c r="B9" s="87" t="s">
        <v>519</v>
      </c>
      <c r="C9" s="212">
        <f>F61</f>
        <v>0</v>
      </c>
    </row>
    <row r="10" spans="1:3">
      <c r="A10" s="86" t="s">
        <v>361</v>
      </c>
      <c r="B10" s="87" t="s">
        <v>524</v>
      </c>
      <c r="C10" s="212">
        <f>F70</f>
        <v>0</v>
      </c>
    </row>
    <row r="11" spans="1:3">
      <c r="A11" s="4" t="s">
        <v>435</v>
      </c>
      <c r="B11" s="3" t="s">
        <v>539</v>
      </c>
      <c r="C11" s="212"/>
    </row>
    <row r="12" spans="1:3">
      <c r="A12" s="86" t="s">
        <v>425</v>
      </c>
      <c r="B12" s="85" t="s">
        <v>14</v>
      </c>
      <c r="C12" s="212">
        <f>F90</f>
        <v>0</v>
      </c>
    </row>
    <row r="13" spans="1:3">
      <c r="A13" s="86" t="s">
        <v>570</v>
      </c>
      <c r="B13" s="85" t="s">
        <v>571</v>
      </c>
      <c r="C13" s="212">
        <f>F97</f>
        <v>0</v>
      </c>
    </row>
    <row r="14" spans="1:3">
      <c r="A14" s="86" t="s">
        <v>583</v>
      </c>
      <c r="B14" s="85" t="s">
        <v>584</v>
      </c>
      <c r="C14" s="212">
        <f>F114</f>
        <v>0</v>
      </c>
    </row>
    <row r="15" spans="1:3" ht="28.5">
      <c r="A15" s="86" t="s">
        <v>616</v>
      </c>
      <c r="B15" s="85" t="s">
        <v>617</v>
      </c>
      <c r="C15" s="212">
        <f>F118</f>
        <v>0</v>
      </c>
    </row>
    <row r="16" spans="1:3">
      <c r="A16" s="86" t="s">
        <v>619</v>
      </c>
      <c r="B16" s="85" t="s">
        <v>618</v>
      </c>
      <c r="C16" s="212">
        <f>F126</f>
        <v>0</v>
      </c>
    </row>
    <row r="17" spans="1:6">
      <c r="A17" s="5" t="s">
        <v>436</v>
      </c>
      <c r="B17" s="13" t="s">
        <v>636</v>
      </c>
      <c r="C17" s="397">
        <f>F136</f>
        <v>0</v>
      </c>
    </row>
    <row r="18" spans="1:6">
      <c r="A18" s="5" t="s">
        <v>437</v>
      </c>
      <c r="B18" s="109" t="s">
        <v>647</v>
      </c>
      <c r="C18" s="213">
        <f>F147</f>
        <v>0</v>
      </c>
    </row>
    <row r="19" spans="1:6">
      <c r="A19" s="5" t="s">
        <v>438</v>
      </c>
      <c r="B19" s="13" t="s">
        <v>23</v>
      </c>
      <c r="C19" s="213">
        <f>F173</f>
        <v>0</v>
      </c>
    </row>
    <row r="20" spans="1:6">
      <c r="A20" s="5" t="s">
        <v>439</v>
      </c>
      <c r="B20" s="13" t="s">
        <v>24</v>
      </c>
      <c r="C20" s="213">
        <f>F196</f>
        <v>0</v>
      </c>
    </row>
    <row r="21" spans="1:6" ht="28.5">
      <c r="A21" s="5" t="s">
        <v>440</v>
      </c>
      <c r="B21" s="13" t="s">
        <v>1199</v>
      </c>
      <c r="C21" s="213"/>
    </row>
    <row r="22" spans="1:6">
      <c r="A22" s="173" t="s">
        <v>1207</v>
      </c>
      <c r="B22" s="174" t="s">
        <v>1202</v>
      </c>
      <c r="C22" s="213">
        <f>F214</f>
        <v>0</v>
      </c>
    </row>
    <row r="23" spans="1:6" ht="28.5">
      <c r="A23" s="173" t="s">
        <v>1225</v>
      </c>
      <c r="B23" s="174" t="s">
        <v>1203</v>
      </c>
      <c r="C23" s="213">
        <f>F244</f>
        <v>0</v>
      </c>
    </row>
    <row r="24" spans="1:6">
      <c r="A24" s="173" t="s">
        <v>1227</v>
      </c>
      <c r="B24" s="174" t="s">
        <v>1204</v>
      </c>
      <c r="C24" s="213">
        <f>F317</f>
        <v>0</v>
      </c>
    </row>
    <row r="25" spans="1:6">
      <c r="A25" s="173" t="s">
        <v>1229</v>
      </c>
      <c r="B25" s="174" t="s">
        <v>1230</v>
      </c>
      <c r="C25" s="213">
        <f>F370</f>
        <v>0</v>
      </c>
    </row>
    <row r="26" spans="1:6">
      <c r="A26" s="6" t="s">
        <v>440</v>
      </c>
      <c r="B26" s="7" t="s">
        <v>22</v>
      </c>
      <c r="C26" s="214">
        <f>F375</f>
        <v>0</v>
      </c>
    </row>
    <row r="27" spans="1:6">
      <c r="A27" s="17"/>
      <c r="B27" s="18" t="s">
        <v>8</v>
      </c>
      <c r="C27" s="215">
        <f>SUM(C6:C26)</f>
        <v>0</v>
      </c>
    </row>
    <row r="29" spans="1:6">
      <c r="A29" s="10"/>
      <c r="B29" s="10"/>
      <c r="C29" s="11" t="s">
        <v>48</v>
      </c>
      <c r="D29" s="223" t="s">
        <v>49</v>
      </c>
      <c r="E29" s="223" t="s">
        <v>50</v>
      </c>
      <c r="F29" s="223" t="s">
        <v>7</v>
      </c>
    </row>
    <row r="30" spans="1:6">
      <c r="A30" s="98" t="s">
        <v>426</v>
      </c>
      <c r="B30" s="12" t="s">
        <v>12</v>
      </c>
      <c r="C30" s="15"/>
      <c r="D30" s="225"/>
      <c r="E30" s="225"/>
      <c r="F30" s="225"/>
    </row>
    <row r="31" spans="1:6">
      <c r="A31" s="24" t="s">
        <v>289</v>
      </c>
      <c r="B31" s="25" t="s">
        <v>40</v>
      </c>
      <c r="C31" s="26"/>
      <c r="D31" s="248"/>
      <c r="E31" s="249"/>
      <c r="F31" s="248"/>
    </row>
    <row r="32" spans="1:6">
      <c r="A32" s="24" t="s">
        <v>489</v>
      </c>
      <c r="B32" s="27" t="s">
        <v>42</v>
      </c>
      <c r="C32" s="28" t="s">
        <v>51</v>
      </c>
      <c r="D32" s="250">
        <v>207</v>
      </c>
      <c r="E32" s="249"/>
      <c r="F32" s="248">
        <f>ROUND((D32*E32),2)</f>
        <v>0</v>
      </c>
    </row>
    <row r="33" spans="1:6" ht="28.5">
      <c r="A33" s="24" t="s">
        <v>490</v>
      </c>
      <c r="B33" s="27" t="s">
        <v>491</v>
      </c>
      <c r="C33" s="26" t="s">
        <v>51</v>
      </c>
      <c r="D33" s="248">
        <v>35</v>
      </c>
      <c r="E33" s="249"/>
      <c r="F33" s="248">
        <f t="shared" ref="F33:F34" si="0">ROUND((D33*E33),2)</f>
        <v>0</v>
      </c>
    </row>
    <row r="34" spans="1:6" ht="42.75">
      <c r="A34" s="24" t="s">
        <v>46</v>
      </c>
      <c r="B34" s="27" t="s">
        <v>44</v>
      </c>
      <c r="C34" s="29" t="s">
        <v>51</v>
      </c>
      <c r="D34" s="251">
        <v>1</v>
      </c>
      <c r="E34" s="249"/>
      <c r="F34" s="248">
        <f t="shared" si="0"/>
        <v>0</v>
      </c>
    </row>
    <row r="35" spans="1:6">
      <c r="A35" s="22" t="s">
        <v>426</v>
      </c>
      <c r="B35" s="22" t="s">
        <v>57</v>
      </c>
      <c r="C35" s="23"/>
      <c r="D35" s="247"/>
      <c r="E35" s="252"/>
      <c r="F35" s="247">
        <f>SUM(F32:F34)</f>
        <v>0</v>
      </c>
    </row>
    <row r="36" spans="1:6" s="94" customFormat="1">
      <c r="A36" s="95"/>
      <c r="B36" s="93"/>
      <c r="C36" s="106"/>
      <c r="D36" s="312"/>
      <c r="E36" s="313"/>
      <c r="F36" s="314"/>
    </row>
    <row r="37" spans="1:6">
      <c r="A37" s="98" t="s">
        <v>427</v>
      </c>
      <c r="B37" s="83" t="s">
        <v>492</v>
      </c>
      <c r="C37" s="37"/>
      <c r="D37" s="256"/>
      <c r="E37" s="315"/>
      <c r="F37" s="256"/>
    </row>
    <row r="38" spans="1:6">
      <c r="A38" s="31" t="s">
        <v>294</v>
      </c>
      <c r="B38" s="92" t="s">
        <v>723</v>
      </c>
      <c r="C38" s="32"/>
      <c r="D38" s="228"/>
      <c r="E38" s="233"/>
      <c r="F38" s="228"/>
    </row>
    <row r="39" spans="1:6" ht="99.75">
      <c r="A39" s="24" t="s">
        <v>506</v>
      </c>
      <c r="B39" s="34" t="s">
        <v>725</v>
      </c>
      <c r="C39" s="29" t="s">
        <v>91</v>
      </c>
      <c r="D39" s="251">
        <v>4550</v>
      </c>
      <c r="E39" s="249"/>
      <c r="F39" s="248">
        <f>ROUND((D39*E39),2)</f>
        <v>0</v>
      </c>
    </row>
    <row r="40" spans="1:6" ht="71.25">
      <c r="A40" s="24" t="s">
        <v>507</v>
      </c>
      <c r="B40" s="34" t="s">
        <v>724</v>
      </c>
      <c r="C40" s="29" t="s">
        <v>91</v>
      </c>
      <c r="D40" s="251">
        <v>574.6</v>
      </c>
      <c r="E40" s="249"/>
      <c r="F40" s="248">
        <f>ROUND((D40*E40),2)</f>
        <v>0</v>
      </c>
    </row>
    <row r="41" spans="1:6">
      <c r="A41" s="24"/>
      <c r="B41" s="92" t="s">
        <v>726</v>
      </c>
      <c r="C41" s="32"/>
      <c r="D41" s="228"/>
      <c r="E41" s="233"/>
      <c r="F41" s="228">
        <f>ROUND((SUM(F39:F40)),2)</f>
        <v>0</v>
      </c>
    </row>
    <row r="42" spans="1:6">
      <c r="A42" s="31" t="s">
        <v>296</v>
      </c>
      <c r="B42" s="92" t="s">
        <v>727</v>
      </c>
      <c r="C42" s="32"/>
      <c r="D42" s="228"/>
      <c r="E42" s="233"/>
      <c r="F42" s="228"/>
    </row>
    <row r="43" spans="1:6" ht="85.5">
      <c r="A43" s="24" t="s">
        <v>728</v>
      </c>
      <c r="B43" s="34" t="s">
        <v>729</v>
      </c>
      <c r="C43" s="29" t="s">
        <v>91</v>
      </c>
      <c r="D43" s="251">
        <v>286</v>
      </c>
      <c r="E43" s="249"/>
      <c r="F43" s="248">
        <f t="shared" ref="F43:F53" si="1">ROUND((D43*E43),2)</f>
        <v>0</v>
      </c>
    </row>
    <row r="44" spans="1:6">
      <c r="A44" s="24"/>
      <c r="B44" s="92" t="s">
        <v>730</v>
      </c>
      <c r="C44" s="32"/>
      <c r="D44" s="228"/>
      <c r="E44" s="233"/>
      <c r="F44" s="228">
        <f>ROUND((SUM(F43)),2)</f>
        <v>0</v>
      </c>
    </row>
    <row r="45" spans="1:6">
      <c r="A45" s="31" t="s">
        <v>298</v>
      </c>
      <c r="B45" s="92" t="s">
        <v>493</v>
      </c>
      <c r="C45" s="32"/>
      <c r="D45" s="228"/>
      <c r="E45" s="233"/>
      <c r="F45" s="228"/>
    </row>
    <row r="46" spans="1:6" ht="57">
      <c r="A46" s="24" t="s">
        <v>731</v>
      </c>
      <c r="B46" s="121" t="s">
        <v>757</v>
      </c>
      <c r="C46" s="29" t="s">
        <v>51</v>
      </c>
      <c r="D46" s="251">
        <v>199</v>
      </c>
      <c r="E46" s="249"/>
      <c r="F46" s="248">
        <f t="shared" si="1"/>
        <v>0</v>
      </c>
    </row>
    <row r="47" spans="1:6" ht="57">
      <c r="A47" s="24" t="s">
        <v>732</v>
      </c>
      <c r="B47" s="121" t="s">
        <v>758</v>
      </c>
      <c r="C47" s="29" t="s">
        <v>51</v>
      </c>
      <c r="D47" s="251">
        <v>6</v>
      </c>
      <c r="E47" s="249"/>
      <c r="F47" s="248">
        <f t="shared" si="1"/>
        <v>0</v>
      </c>
    </row>
    <row r="48" spans="1:6" ht="99.75">
      <c r="A48" s="24" t="s">
        <v>733</v>
      </c>
      <c r="B48" s="121" t="s">
        <v>759</v>
      </c>
      <c r="C48" s="29" t="s">
        <v>51</v>
      </c>
      <c r="D48" s="251">
        <f>D46</f>
        <v>199</v>
      </c>
      <c r="E48" s="249"/>
      <c r="F48" s="248">
        <f t="shared" si="1"/>
        <v>0</v>
      </c>
    </row>
    <row r="49" spans="1:6" ht="99.75">
      <c r="A49" s="24" t="s">
        <v>734</v>
      </c>
      <c r="B49" s="121" t="s">
        <v>760</v>
      </c>
      <c r="C49" s="29" t="s">
        <v>51</v>
      </c>
      <c r="D49" s="251">
        <v>6</v>
      </c>
      <c r="E49" s="249"/>
      <c r="F49" s="248">
        <f t="shared" si="1"/>
        <v>0</v>
      </c>
    </row>
    <row r="50" spans="1:6" ht="28.5">
      <c r="A50" s="24" t="s">
        <v>735</v>
      </c>
      <c r="B50" s="121" t="s">
        <v>500</v>
      </c>
      <c r="C50" s="29" t="s">
        <v>51</v>
      </c>
      <c r="D50" s="251">
        <f>D46+D47</f>
        <v>205</v>
      </c>
      <c r="E50" s="249"/>
      <c r="F50" s="248">
        <f t="shared" si="1"/>
        <v>0</v>
      </c>
    </row>
    <row r="51" spans="1:6" ht="28.5">
      <c r="A51" s="119" t="s">
        <v>736</v>
      </c>
      <c r="B51" s="121" t="s">
        <v>501</v>
      </c>
      <c r="C51" s="120" t="s">
        <v>51</v>
      </c>
      <c r="D51" s="251">
        <f>4*(D48+D49)</f>
        <v>820</v>
      </c>
      <c r="E51" s="269"/>
      <c r="F51" s="270">
        <f t="shared" si="1"/>
        <v>0</v>
      </c>
    </row>
    <row r="52" spans="1:6">
      <c r="A52" s="119" t="s">
        <v>737</v>
      </c>
      <c r="B52" s="121" t="s">
        <v>503</v>
      </c>
      <c r="C52" s="29" t="s">
        <v>51</v>
      </c>
      <c r="D52" s="251">
        <f>D46+D47</f>
        <v>205</v>
      </c>
      <c r="E52" s="249"/>
      <c r="F52" s="248">
        <f t="shared" si="1"/>
        <v>0</v>
      </c>
    </row>
    <row r="53" spans="1:6">
      <c r="A53" s="24" t="s">
        <v>738</v>
      </c>
      <c r="B53" s="121" t="s">
        <v>504</v>
      </c>
      <c r="C53" s="29" t="s">
        <v>51</v>
      </c>
      <c r="D53" s="251">
        <v>20</v>
      </c>
      <c r="E53" s="361"/>
      <c r="F53" s="318">
        <f t="shared" si="1"/>
        <v>0</v>
      </c>
    </row>
    <row r="54" spans="1:6">
      <c r="A54" s="24"/>
      <c r="B54" s="92" t="s">
        <v>739</v>
      </c>
      <c r="C54" s="32"/>
      <c r="D54" s="228"/>
      <c r="E54" s="233"/>
      <c r="F54" s="228">
        <f>ROUND((SUM(F46:F53)),2)</f>
        <v>0</v>
      </c>
    </row>
    <row r="55" spans="1:6">
      <c r="A55" s="22" t="s">
        <v>427</v>
      </c>
      <c r="B55" s="22" t="s">
        <v>516</v>
      </c>
      <c r="C55" s="23"/>
      <c r="D55" s="247"/>
      <c r="E55" s="362"/>
      <c r="F55" s="247">
        <f>F41+F44+F54</f>
        <v>0</v>
      </c>
    </row>
    <row r="56" spans="1:6">
      <c r="A56" s="31" t="s">
        <v>361</v>
      </c>
      <c r="B56" s="92" t="s">
        <v>519</v>
      </c>
      <c r="C56" s="32"/>
      <c r="D56" s="228"/>
      <c r="E56" s="233"/>
      <c r="F56" s="228"/>
    </row>
    <row r="57" spans="1:6" ht="99.75">
      <c r="A57" s="24" t="s">
        <v>518</v>
      </c>
      <c r="B57" s="34" t="s">
        <v>520</v>
      </c>
      <c r="C57" s="29" t="s">
        <v>51</v>
      </c>
      <c r="D57" s="251">
        <v>27</v>
      </c>
      <c r="E57" s="278"/>
      <c r="F57" s="248">
        <f t="shared" ref="F57:F59" si="2">ROUND((D57*E57),2)</f>
        <v>0</v>
      </c>
    </row>
    <row r="58" spans="1:6" ht="42.75">
      <c r="A58" s="24" t="s">
        <v>526</v>
      </c>
      <c r="B58" s="34" t="s">
        <v>740</v>
      </c>
      <c r="C58" s="29" t="s">
        <v>51</v>
      </c>
      <c r="D58" s="251">
        <v>8</v>
      </c>
      <c r="E58" s="309"/>
      <c r="F58" s="248">
        <f t="shared" si="2"/>
        <v>0</v>
      </c>
    </row>
    <row r="59" spans="1:6" ht="28.5">
      <c r="A59" s="24" t="s">
        <v>527</v>
      </c>
      <c r="B59" s="34" t="s">
        <v>522</v>
      </c>
      <c r="C59" s="29" t="s">
        <v>51</v>
      </c>
      <c r="D59" s="251">
        <v>30</v>
      </c>
      <c r="E59" s="278"/>
      <c r="F59" s="248">
        <f t="shared" si="2"/>
        <v>0</v>
      </c>
    </row>
    <row r="60" spans="1:6" ht="71.25">
      <c r="A60" s="24" t="s">
        <v>528</v>
      </c>
      <c r="B60" s="125" t="s">
        <v>810</v>
      </c>
      <c r="C60" s="29" t="s">
        <v>395</v>
      </c>
      <c r="D60" s="251">
        <v>265</v>
      </c>
      <c r="E60" s="309"/>
      <c r="F60" s="248">
        <f t="shared" ref="F60" si="3">ROUND((D60*E60),2)</f>
        <v>0</v>
      </c>
    </row>
    <row r="61" spans="1:6">
      <c r="A61" s="24"/>
      <c r="B61" s="92" t="s">
        <v>523</v>
      </c>
      <c r="C61" s="32"/>
      <c r="D61" s="228"/>
      <c r="E61" s="233"/>
      <c r="F61" s="399">
        <f>ROUND((SUM(F57:F60)),2)</f>
        <v>0</v>
      </c>
    </row>
    <row r="62" spans="1:6">
      <c r="A62" s="31" t="s">
        <v>362</v>
      </c>
      <c r="B62" s="92" t="s">
        <v>524</v>
      </c>
      <c r="C62" s="32"/>
      <c r="D62" s="228"/>
      <c r="E62" s="233"/>
      <c r="F62" s="228"/>
    </row>
    <row r="63" spans="1:6" ht="99.75">
      <c r="A63" s="24" t="s">
        <v>525</v>
      </c>
      <c r="B63" s="27" t="s">
        <v>529</v>
      </c>
      <c r="C63" s="96" t="s">
        <v>51</v>
      </c>
      <c r="D63" s="316">
        <v>9</v>
      </c>
      <c r="E63" s="309"/>
      <c r="F63" s="248">
        <f t="shared" ref="F63:F69" si="4">ROUND((D63*E63),2)</f>
        <v>0</v>
      </c>
    </row>
    <row r="64" spans="1:6" ht="42.75">
      <c r="A64" s="24" t="s">
        <v>533</v>
      </c>
      <c r="B64" s="27" t="s">
        <v>530</v>
      </c>
      <c r="C64" s="96" t="s">
        <v>51</v>
      </c>
      <c r="D64" s="316">
        <v>14</v>
      </c>
      <c r="E64" s="309"/>
      <c r="F64" s="248">
        <f t="shared" si="4"/>
        <v>0</v>
      </c>
    </row>
    <row r="65" spans="1:6" ht="42.75">
      <c r="A65" s="24" t="s">
        <v>534</v>
      </c>
      <c r="B65" s="27" t="s">
        <v>531</v>
      </c>
      <c r="C65" s="96" t="s">
        <v>51</v>
      </c>
      <c r="D65" s="316">
        <v>6</v>
      </c>
      <c r="E65" s="309"/>
      <c r="F65" s="248">
        <f t="shared" si="4"/>
        <v>0</v>
      </c>
    </row>
    <row r="66" spans="1:6" ht="42.75">
      <c r="A66" s="24" t="s">
        <v>535</v>
      </c>
      <c r="B66" s="27" t="s">
        <v>532</v>
      </c>
      <c r="C66" s="96" t="s">
        <v>51</v>
      </c>
      <c r="D66" s="316">
        <v>5</v>
      </c>
      <c r="E66" s="309"/>
      <c r="F66" s="248">
        <f t="shared" si="4"/>
        <v>0</v>
      </c>
    </row>
    <row r="67" spans="1:6" ht="42.75">
      <c r="A67" s="24" t="s">
        <v>536</v>
      </c>
      <c r="B67" s="125" t="s">
        <v>811</v>
      </c>
      <c r="C67" s="96" t="s">
        <v>51</v>
      </c>
      <c r="D67" s="316">
        <v>20</v>
      </c>
      <c r="E67" s="309"/>
      <c r="F67" s="248">
        <f t="shared" si="4"/>
        <v>0</v>
      </c>
    </row>
    <row r="68" spans="1:6" ht="42.75">
      <c r="A68" s="24" t="s">
        <v>761</v>
      </c>
      <c r="B68" s="125" t="s">
        <v>811</v>
      </c>
      <c r="C68" s="96" t="s">
        <v>51</v>
      </c>
      <c r="D68" s="363">
        <v>3</v>
      </c>
      <c r="E68" s="303"/>
      <c r="F68" s="270">
        <f t="shared" si="4"/>
        <v>0</v>
      </c>
    </row>
    <row r="69" spans="1:6" ht="42.75">
      <c r="A69" s="24" t="s">
        <v>762</v>
      </c>
      <c r="B69" s="125" t="s">
        <v>812</v>
      </c>
      <c r="C69" s="96" t="s">
        <v>51</v>
      </c>
      <c r="D69" s="363">
        <v>4</v>
      </c>
      <c r="E69" s="303"/>
      <c r="F69" s="270">
        <f t="shared" si="4"/>
        <v>0</v>
      </c>
    </row>
    <row r="70" spans="1:6">
      <c r="A70" s="24"/>
      <c r="B70" s="92" t="s">
        <v>537</v>
      </c>
      <c r="C70" s="32"/>
      <c r="D70" s="228"/>
      <c r="E70" s="233"/>
      <c r="F70" s="228">
        <f>ROUND((SUM(F63:F69)),2)</f>
        <v>0</v>
      </c>
    </row>
    <row r="71" spans="1:6">
      <c r="A71" s="22" t="s">
        <v>434</v>
      </c>
      <c r="B71" s="22" t="s">
        <v>538</v>
      </c>
      <c r="C71" s="23"/>
      <c r="D71" s="247"/>
      <c r="E71" s="252"/>
      <c r="F71" s="247">
        <f>F61+F70</f>
        <v>0</v>
      </c>
    </row>
    <row r="72" spans="1:6">
      <c r="E72" s="278"/>
    </row>
    <row r="73" spans="1:6">
      <c r="A73" s="98" t="s">
        <v>435</v>
      </c>
      <c r="B73" s="90" t="s">
        <v>539</v>
      </c>
      <c r="C73" s="89"/>
      <c r="D73" s="319"/>
      <c r="E73" s="320"/>
      <c r="F73" s="319"/>
    </row>
    <row r="74" spans="1:6">
      <c r="A74" s="88" t="s">
        <v>425</v>
      </c>
      <c r="B74" s="88" t="s">
        <v>14</v>
      </c>
      <c r="C74" s="88"/>
      <c r="D74" s="321"/>
      <c r="E74" s="322"/>
      <c r="F74" s="321"/>
    </row>
    <row r="75" spans="1:6" ht="71.25">
      <c r="A75" s="105" t="s">
        <v>540</v>
      </c>
      <c r="B75" s="27" t="s">
        <v>559</v>
      </c>
      <c r="C75" s="96" t="s">
        <v>51</v>
      </c>
      <c r="D75" s="316">
        <v>3</v>
      </c>
      <c r="E75" s="309"/>
      <c r="F75" s="248">
        <f t="shared" ref="F75:F89" si="5">ROUND((D75*E75),2)</f>
        <v>0</v>
      </c>
    </row>
    <row r="76" spans="1:6" ht="42.75">
      <c r="A76" s="105" t="s">
        <v>541</v>
      </c>
      <c r="B76" s="34" t="s">
        <v>763</v>
      </c>
      <c r="C76" s="96" t="s">
        <v>61</v>
      </c>
      <c r="D76" s="316">
        <v>759</v>
      </c>
      <c r="E76" s="309"/>
      <c r="F76" s="248">
        <f t="shared" si="5"/>
        <v>0</v>
      </c>
    </row>
    <row r="77" spans="1:6" ht="28.5">
      <c r="A77" s="105" t="s">
        <v>542</v>
      </c>
      <c r="B77" s="34" t="s">
        <v>557</v>
      </c>
      <c r="C77" s="96" t="s">
        <v>61</v>
      </c>
      <c r="D77" s="316">
        <v>4653.6499999999996</v>
      </c>
      <c r="E77" s="309"/>
      <c r="F77" s="248">
        <f t="shared" si="5"/>
        <v>0</v>
      </c>
    </row>
    <row r="78" spans="1:6" ht="28.5">
      <c r="A78" s="105" t="s">
        <v>543</v>
      </c>
      <c r="B78" s="34" t="s">
        <v>556</v>
      </c>
      <c r="C78" s="96" t="s">
        <v>61</v>
      </c>
      <c r="D78" s="316">
        <f>(201+6)*(PI()*1^2/4)*1.1</f>
        <v>178.83516180559897</v>
      </c>
      <c r="E78" s="309"/>
      <c r="F78" s="248">
        <f t="shared" si="5"/>
        <v>0</v>
      </c>
    </row>
    <row r="79" spans="1:6" ht="71.25">
      <c r="A79" s="105" t="s">
        <v>544</v>
      </c>
      <c r="B79" s="34" t="s">
        <v>741</v>
      </c>
      <c r="C79" s="96" t="s">
        <v>61</v>
      </c>
      <c r="D79" s="316">
        <f>3*(25.05)*1.15</f>
        <v>86.422499999999999</v>
      </c>
      <c r="E79" s="309"/>
      <c r="F79" s="248">
        <f t="shared" si="5"/>
        <v>0</v>
      </c>
    </row>
    <row r="80" spans="1:6" ht="71.25">
      <c r="A80" s="105" t="s">
        <v>560</v>
      </c>
      <c r="B80" s="34" t="s">
        <v>554</v>
      </c>
      <c r="C80" s="96" t="s">
        <v>61</v>
      </c>
      <c r="D80" s="316">
        <f>25*1.05*561</f>
        <v>14726.25</v>
      </c>
      <c r="E80" s="309"/>
      <c r="F80" s="248">
        <f t="shared" si="5"/>
        <v>0</v>
      </c>
    </row>
    <row r="81" spans="1:6" ht="57">
      <c r="A81" s="105" t="s">
        <v>561</v>
      </c>
      <c r="B81" s="34" t="s">
        <v>553</v>
      </c>
      <c r="C81" s="96" t="s">
        <v>61</v>
      </c>
      <c r="D81" s="316">
        <f>(46.5*1+50*1+32.5*7+40.2*20+49.6*19+32.6*140)*1.05</f>
        <v>6966.12</v>
      </c>
      <c r="E81" s="309"/>
      <c r="F81" s="248">
        <f t="shared" si="5"/>
        <v>0</v>
      </c>
    </row>
    <row r="82" spans="1:6" ht="71.25">
      <c r="A82" s="105" t="s">
        <v>562</v>
      </c>
      <c r="B82" s="34" t="s">
        <v>552</v>
      </c>
      <c r="C82" s="96" t="s">
        <v>61</v>
      </c>
      <c r="D82" s="316">
        <v>1010</v>
      </c>
      <c r="E82" s="309"/>
      <c r="F82" s="248">
        <f t="shared" si="5"/>
        <v>0</v>
      </c>
    </row>
    <row r="83" spans="1:6" ht="85.5">
      <c r="A83" s="105" t="s">
        <v>563</v>
      </c>
      <c r="B83" s="34" t="s">
        <v>551</v>
      </c>
      <c r="C83" s="96" t="s">
        <v>61</v>
      </c>
      <c r="D83" s="316">
        <f>(0.7*155)*2*1.2+(1.35*60*1.2)+(1.8*60*1.2)+(1.55*60*1.2)+(1.8*21*2)</f>
        <v>674.4</v>
      </c>
      <c r="E83" s="309"/>
      <c r="F83" s="248">
        <f t="shared" si="5"/>
        <v>0</v>
      </c>
    </row>
    <row r="84" spans="1:6" ht="42.75">
      <c r="A84" s="105" t="s">
        <v>564</v>
      </c>
      <c r="B84" s="34" t="s">
        <v>550</v>
      </c>
      <c r="C84" s="96" t="s">
        <v>61</v>
      </c>
      <c r="D84" s="316">
        <f>(0.25*155*2*1.2)+(0.25*60*2*1.2)+0.25*8*1.2</f>
        <v>131.4</v>
      </c>
      <c r="E84" s="309"/>
      <c r="F84" s="248">
        <f t="shared" si="5"/>
        <v>0</v>
      </c>
    </row>
    <row r="85" spans="1:6" ht="57">
      <c r="A85" s="105" t="s">
        <v>565</v>
      </c>
      <c r="B85" s="34" t="s">
        <v>548</v>
      </c>
      <c r="C85" s="96" t="s">
        <v>61</v>
      </c>
      <c r="D85" s="316">
        <f>1.3*230*1.1</f>
        <v>328.90000000000003</v>
      </c>
      <c r="E85" s="309"/>
      <c r="F85" s="248">
        <f t="shared" si="5"/>
        <v>0</v>
      </c>
    </row>
    <row r="86" spans="1:6" ht="28.5">
      <c r="A86" s="105" t="s">
        <v>566</v>
      </c>
      <c r="B86" s="34" t="s">
        <v>549</v>
      </c>
      <c r="C86" s="96" t="s">
        <v>61</v>
      </c>
      <c r="D86" s="316">
        <f>0.45*(60+60)*1.15</f>
        <v>62.099999999999994</v>
      </c>
      <c r="E86" s="309"/>
      <c r="F86" s="248">
        <f t="shared" si="5"/>
        <v>0</v>
      </c>
    </row>
    <row r="87" spans="1:6" ht="42.75">
      <c r="A87" s="105" t="s">
        <v>567</v>
      </c>
      <c r="B87" s="34" t="s">
        <v>547</v>
      </c>
      <c r="C87" s="96" t="s">
        <v>61</v>
      </c>
      <c r="D87" s="316">
        <f>0.1*156*2*2*1.1</f>
        <v>68.640000000000015</v>
      </c>
      <c r="E87" s="309"/>
      <c r="F87" s="248">
        <f t="shared" si="5"/>
        <v>0</v>
      </c>
    </row>
    <row r="88" spans="1:6" ht="42.75">
      <c r="A88" s="105" t="s">
        <v>568</v>
      </c>
      <c r="B88" s="34" t="s">
        <v>546</v>
      </c>
      <c r="C88" s="96" t="s">
        <v>61</v>
      </c>
      <c r="D88" s="316">
        <v>55</v>
      </c>
      <c r="E88" s="309"/>
      <c r="F88" s="248">
        <f t="shared" si="5"/>
        <v>0</v>
      </c>
    </row>
    <row r="89" spans="1:6" ht="57">
      <c r="A89" s="105" t="s">
        <v>569</v>
      </c>
      <c r="B89" s="34" t="s">
        <v>764</v>
      </c>
      <c r="C89" s="96" t="s">
        <v>61</v>
      </c>
      <c r="D89" s="316">
        <v>75</v>
      </c>
      <c r="E89" s="309"/>
      <c r="F89" s="248">
        <f t="shared" si="5"/>
        <v>0</v>
      </c>
    </row>
    <row r="90" spans="1:6">
      <c r="A90" s="105"/>
      <c r="B90" s="92" t="s">
        <v>88</v>
      </c>
      <c r="C90" s="32"/>
      <c r="D90" s="228"/>
      <c r="E90" s="233"/>
      <c r="F90" s="228">
        <f>ROUND((SUM(F75:F89)),2)</f>
        <v>0</v>
      </c>
    </row>
    <row r="91" spans="1:6">
      <c r="A91" s="88" t="s">
        <v>570</v>
      </c>
      <c r="B91" s="88" t="s">
        <v>571</v>
      </c>
      <c r="C91" s="88"/>
      <c r="D91" s="321"/>
      <c r="E91" s="322"/>
      <c r="F91" s="321"/>
    </row>
    <row r="92" spans="1:6" ht="71.25">
      <c r="A92" s="105" t="s">
        <v>572</v>
      </c>
      <c r="B92" s="27" t="s">
        <v>577</v>
      </c>
      <c r="C92" s="96" t="s">
        <v>114</v>
      </c>
      <c r="D92" s="316">
        <v>693000</v>
      </c>
      <c r="E92" s="323"/>
      <c r="F92" s="248">
        <f t="shared" ref="F92:F96" si="6">ROUND((D92*E92),2)</f>
        <v>0</v>
      </c>
    </row>
    <row r="93" spans="1:6" ht="57">
      <c r="A93" s="105" t="s">
        <v>573</v>
      </c>
      <c r="B93" s="27" t="s">
        <v>578</v>
      </c>
      <c r="C93" s="96" t="s">
        <v>114</v>
      </c>
      <c r="D93" s="316">
        <v>1676000</v>
      </c>
      <c r="E93" s="323"/>
      <c r="F93" s="248">
        <f t="shared" si="6"/>
        <v>0</v>
      </c>
    </row>
    <row r="94" spans="1:6" ht="132" customHeight="1">
      <c r="A94" s="105" t="s">
        <v>574</v>
      </c>
      <c r="B94" s="27" t="s">
        <v>579</v>
      </c>
      <c r="C94" s="96" t="s">
        <v>114</v>
      </c>
      <c r="D94" s="316">
        <v>94800</v>
      </c>
      <c r="E94" s="323"/>
      <c r="F94" s="248">
        <f t="shared" si="6"/>
        <v>0</v>
      </c>
    </row>
    <row r="95" spans="1:6" ht="57">
      <c r="A95" s="105" t="s">
        <v>575</v>
      </c>
      <c r="B95" s="34" t="s">
        <v>765</v>
      </c>
      <c r="C95" s="96" t="s">
        <v>51</v>
      </c>
      <c r="D95" s="316">
        <v>1238</v>
      </c>
      <c r="E95" s="323"/>
      <c r="F95" s="248">
        <f t="shared" si="6"/>
        <v>0</v>
      </c>
    </row>
    <row r="96" spans="1:6" ht="85.5">
      <c r="A96" s="105" t="s">
        <v>576</v>
      </c>
      <c r="B96" s="27" t="s">
        <v>581</v>
      </c>
      <c r="C96" s="96" t="s">
        <v>51</v>
      </c>
      <c r="D96" s="316">
        <v>29</v>
      </c>
      <c r="E96" s="323"/>
      <c r="F96" s="248">
        <f t="shared" si="6"/>
        <v>0</v>
      </c>
    </row>
    <row r="97" spans="1:6">
      <c r="A97" s="105"/>
      <c r="B97" s="92" t="s">
        <v>582</v>
      </c>
      <c r="C97" s="32"/>
      <c r="D97" s="228"/>
      <c r="E97" s="233"/>
      <c r="F97" s="228">
        <f>ROUND((SUM(F92:F96)),2)</f>
        <v>0</v>
      </c>
    </row>
    <row r="98" spans="1:6">
      <c r="A98" s="88" t="s">
        <v>583</v>
      </c>
      <c r="B98" s="88" t="s">
        <v>584</v>
      </c>
      <c r="C98" s="88"/>
      <c r="D98" s="321"/>
      <c r="E98" s="322"/>
      <c r="F98" s="321"/>
    </row>
    <row r="99" spans="1:6" ht="129" customHeight="1">
      <c r="A99" s="105" t="s">
        <v>585</v>
      </c>
      <c r="B99" s="34" t="s">
        <v>600</v>
      </c>
      <c r="C99" s="96" t="s">
        <v>91</v>
      </c>
      <c r="D99" s="316">
        <v>358</v>
      </c>
      <c r="E99" s="323"/>
      <c r="F99" s="248">
        <f t="shared" ref="F99:F113" si="7">ROUND((D99*E99),2)</f>
        <v>0</v>
      </c>
    </row>
    <row r="100" spans="1:6" ht="57">
      <c r="A100" s="105" t="s">
        <v>586</v>
      </c>
      <c r="B100" s="34" t="s">
        <v>601</v>
      </c>
      <c r="C100" s="96" t="s">
        <v>91</v>
      </c>
      <c r="D100" s="316">
        <v>621</v>
      </c>
      <c r="E100" s="323"/>
      <c r="F100" s="248">
        <f t="shared" si="7"/>
        <v>0</v>
      </c>
    </row>
    <row r="101" spans="1:6" ht="71.25">
      <c r="A101" s="105" t="s">
        <v>587</v>
      </c>
      <c r="B101" s="34" t="s">
        <v>602</v>
      </c>
      <c r="C101" s="96" t="s">
        <v>91</v>
      </c>
      <c r="D101" s="316">
        <v>63</v>
      </c>
      <c r="E101" s="323"/>
      <c r="F101" s="248">
        <f t="shared" si="7"/>
        <v>0</v>
      </c>
    </row>
    <row r="102" spans="1:6" ht="185.25">
      <c r="A102" s="105" t="s">
        <v>588</v>
      </c>
      <c r="B102" s="34" t="s">
        <v>744</v>
      </c>
      <c r="C102" s="96" t="s">
        <v>91</v>
      </c>
      <c r="D102" s="316">
        <v>2274</v>
      </c>
      <c r="E102" s="323"/>
      <c r="F102" s="248">
        <f t="shared" si="7"/>
        <v>0</v>
      </c>
    </row>
    <row r="103" spans="1:6" ht="128.25">
      <c r="A103" s="105" t="s">
        <v>589</v>
      </c>
      <c r="B103" s="34" t="s">
        <v>766</v>
      </c>
      <c r="C103" s="96" t="s">
        <v>91</v>
      </c>
      <c r="D103" s="316">
        <v>576</v>
      </c>
      <c r="E103" s="323"/>
      <c r="F103" s="248">
        <f t="shared" si="7"/>
        <v>0</v>
      </c>
    </row>
    <row r="104" spans="1:6" ht="142.5">
      <c r="A104" s="105" t="s">
        <v>590</v>
      </c>
      <c r="B104" s="34" t="s">
        <v>767</v>
      </c>
      <c r="C104" s="96" t="s">
        <v>91</v>
      </c>
      <c r="D104" s="316">
        <v>240</v>
      </c>
      <c r="E104" s="323"/>
      <c r="F104" s="248">
        <f t="shared" si="7"/>
        <v>0</v>
      </c>
    </row>
    <row r="105" spans="1:6" ht="142.5">
      <c r="A105" s="105" t="s">
        <v>591</v>
      </c>
      <c r="B105" s="34" t="s">
        <v>768</v>
      </c>
      <c r="C105" s="96" t="s">
        <v>91</v>
      </c>
      <c r="D105" s="316">
        <v>45</v>
      </c>
      <c r="E105" s="323"/>
      <c r="F105" s="248">
        <f t="shared" si="7"/>
        <v>0</v>
      </c>
    </row>
    <row r="106" spans="1:6" ht="142.5">
      <c r="A106" s="105" t="s">
        <v>592</v>
      </c>
      <c r="B106" s="34" t="s">
        <v>607</v>
      </c>
      <c r="C106" s="96" t="s">
        <v>91</v>
      </c>
      <c r="D106" s="316">
        <v>20</v>
      </c>
      <c r="E106" s="323"/>
      <c r="F106" s="248">
        <f t="shared" si="7"/>
        <v>0</v>
      </c>
    </row>
    <row r="107" spans="1:6" ht="128.25">
      <c r="A107" s="105" t="s">
        <v>593</v>
      </c>
      <c r="B107" s="34" t="s">
        <v>769</v>
      </c>
      <c r="C107" s="96" t="s">
        <v>91</v>
      </c>
      <c r="D107" s="316">
        <v>81</v>
      </c>
      <c r="E107" s="323"/>
      <c r="F107" s="248">
        <f t="shared" si="7"/>
        <v>0</v>
      </c>
    </row>
    <row r="108" spans="1:6" ht="71.25">
      <c r="A108" s="105" t="s">
        <v>594</v>
      </c>
      <c r="B108" s="34" t="s">
        <v>609</v>
      </c>
      <c r="C108" s="96" t="s">
        <v>91</v>
      </c>
      <c r="D108" s="316">
        <v>2334</v>
      </c>
      <c r="E108" s="323"/>
      <c r="F108" s="248">
        <f t="shared" si="7"/>
        <v>0</v>
      </c>
    </row>
    <row r="109" spans="1:6" ht="42.75">
      <c r="A109" s="105" t="s">
        <v>595</v>
      </c>
      <c r="B109" s="34" t="s">
        <v>610</v>
      </c>
      <c r="C109" s="96" t="s">
        <v>91</v>
      </c>
      <c r="D109" s="316">
        <v>314</v>
      </c>
      <c r="E109" s="323"/>
      <c r="F109" s="248">
        <f t="shared" si="7"/>
        <v>0</v>
      </c>
    </row>
    <row r="110" spans="1:6" ht="57">
      <c r="A110" s="105" t="s">
        <v>596</v>
      </c>
      <c r="B110" s="34" t="s">
        <v>611</v>
      </c>
      <c r="C110" s="96" t="s">
        <v>91</v>
      </c>
      <c r="D110" s="316">
        <v>2873</v>
      </c>
      <c r="E110" s="323"/>
      <c r="F110" s="248">
        <f t="shared" si="7"/>
        <v>0</v>
      </c>
    </row>
    <row r="111" spans="1:6" ht="85.5">
      <c r="A111" s="105" t="s">
        <v>597</v>
      </c>
      <c r="B111" s="34" t="s">
        <v>613</v>
      </c>
      <c r="C111" s="96" t="s">
        <v>91</v>
      </c>
      <c r="D111" s="316">
        <v>6</v>
      </c>
      <c r="E111" s="323"/>
      <c r="F111" s="248">
        <f t="shared" si="7"/>
        <v>0</v>
      </c>
    </row>
    <row r="112" spans="1:6" ht="57">
      <c r="A112" s="105" t="s">
        <v>598</v>
      </c>
      <c r="B112" s="34" t="s">
        <v>612</v>
      </c>
      <c r="C112" s="96" t="s">
        <v>91</v>
      </c>
      <c r="D112" s="316">
        <v>50</v>
      </c>
      <c r="E112" s="323"/>
      <c r="F112" s="248">
        <f t="shared" si="7"/>
        <v>0</v>
      </c>
    </row>
    <row r="113" spans="1:6" ht="71.25">
      <c r="A113" s="105" t="s">
        <v>599</v>
      </c>
      <c r="B113" s="34" t="s">
        <v>614</v>
      </c>
      <c r="C113" s="96" t="s">
        <v>91</v>
      </c>
      <c r="D113" s="316">
        <v>1843</v>
      </c>
      <c r="E113" s="323"/>
      <c r="F113" s="248">
        <f t="shared" si="7"/>
        <v>0</v>
      </c>
    </row>
    <row r="114" spans="1:6">
      <c r="A114" s="105"/>
      <c r="B114" s="92" t="s">
        <v>615</v>
      </c>
      <c r="C114" s="32"/>
      <c r="D114" s="228"/>
      <c r="E114" s="233"/>
      <c r="F114" s="228">
        <f>ROUND((SUM(F99:F113)),2)</f>
        <v>0</v>
      </c>
    </row>
    <row r="115" spans="1:6">
      <c r="A115" s="88" t="s">
        <v>616</v>
      </c>
      <c r="B115" s="88" t="s">
        <v>617</v>
      </c>
      <c r="C115" s="88"/>
      <c r="D115" s="321"/>
      <c r="E115" s="322"/>
      <c r="F115" s="321"/>
    </row>
    <row r="116" spans="1:6" ht="42.75">
      <c r="A116" s="105" t="s">
        <v>621</v>
      </c>
      <c r="B116" s="27" t="s">
        <v>622</v>
      </c>
      <c r="C116" s="96" t="s">
        <v>51</v>
      </c>
      <c r="D116" s="316">
        <v>2</v>
      </c>
      <c r="E116" s="323"/>
      <c r="F116" s="248">
        <f t="shared" ref="F116:F117" si="8">ROUND((D116*E116),2)</f>
        <v>0</v>
      </c>
    </row>
    <row r="117" spans="1:6" ht="42.75">
      <c r="A117" s="105" t="s">
        <v>620</v>
      </c>
      <c r="B117" s="27" t="s">
        <v>623</v>
      </c>
      <c r="C117" s="91" t="s">
        <v>51</v>
      </c>
      <c r="D117" s="324">
        <v>6</v>
      </c>
      <c r="E117" s="323"/>
      <c r="F117" s="248">
        <f t="shared" si="8"/>
        <v>0</v>
      </c>
    </row>
    <row r="118" spans="1:6" ht="28.5">
      <c r="A118" s="105"/>
      <c r="B118" s="92" t="s">
        <v>624</v>
      </c>
      <c r="C118" s="32"/>
      <c r="D118" s="228"/>
      <c r="E118" s="233"/>
      <c r="F118" s="228">
        <f>ROUND((SUM(F116:F117)),2)</f>
        <v>0</v>
      </c>
    </row>
    <row r="119" spans="1:6">
      <c r="A119" s="88" t="s">
        <v>619</v>
      </c>
      <c r="B119" s="88" t="s">
        <v>618</v>
      </c>
      <c r="C119" s="88"/>
      <c r="D119" s="321"/>
      <c r="E119" s="322"/>
      <c r="F119" s="321"/>
    </row>
    <row r="120" spans="1:6" ht="71.25">
      <c r="A120" s="105" t="s">
        <v>625</v>
      </c>
      <c r="B120" s="27" t="s">
        <v>630</v>
      </c>
      <c r="C120" s="96" t="s">
        <v>114</v>
      </c>
      <c r="D120" s="316">
        <v>13500</v>
      </c>
      <c r="E120" s="309"/>
      <c r="F120" s="248">
        <f t="shared" ref="F120:F125" si="9">ROUND((D120*E120),2)</f>
        <v>0</v>
      </c>
    </row>
    <row r="121" spans="1:6" ht="57">
      <c r="A121" s="105" t="s">
        <v>626</v>
      </c>
      <c r="B121" s="27" t="s">
        <v>631</v>
      </c>
      <c r="C121" s="96" t="s">
        <v>61</v>
      </c>
      <c r="D121" s="316">
        <v>9845</v>
      </c>
      <c r="E121" s="309"/>
      <c r="F121" s="248">
        <f t="shared" si="9"/>
        <v>0</v>
      </c>
    </row>
    <row r="122" spans="1:6" ht="71.25">
      <c r="A122" s="105" t="s">
        <v>627</v>
      </c>
      <c r="B122" s="27" t="s">
        <v>632</v>
      </c>
      <c r="C122" s="96" t="s">
        <v>61</v>
      </c>
      <c r="D122" s="316">
        <v>9845</v>
      </c>
      <c r="E122" s="309"/>
      <c r="F122" s="248">
        <f t="shared" si="9"/>
        <v>0</v>
      </c>
    </row>
    <row r="123" spans="1:6" ht="42.75">
      <c r="A123" s="105" t="s">
        <v>628</v>
      </c>
      <c r="B123" s="27" t="s">
        <v>633</v>
      </c>
      <c r="C123" s="96" t="s">
        <v>61</v>
      </c>
      <c r="D123" s="316">
        <v>9845</v>
      </c>
      <c r="E123" s="309"/>
      <c r="F123" s="248">
        <f t="shared" si="9"/>
        <v>0</v>
      </c>
    </row>
    <row r="124" spans="1:6" ht="85.5">
      <c r="A124" s="105" t="s">
        <v>629</v>
      </c>
      <c r="B124" s="34" t="s">
        <v>770</v>
      </c>
      <c r="C124" s="123" t="s">
        <v>76</v>
      </c>
      <c r="D124" s="363">
        <v>58.5</v>
      </c>
      <c r="E124" s="303"/>
      <c r="F124" s="270">
        <f t="shared" si="9"/>
        <v>0</v>
      </c>
    </row>
    <row r="125" spans="1:6" ht="99.75">
      <c r="A125" s="105" t="s">
        <v>751</v>
      </c>
      <c r="B125" s="27" t="s">
        <v>771</v>
      </c>
      <c r="C125" s="96" t="s">
        <v>61</v>
      </c>
      <c r="D125" s="316">
        <v>350</v>
      </c>
      <c r="E125" s="309"/>
      <c r="F125" s="248">
        <f t="shared" si="9"/>
        <v>0</v>
      </c>
    </row>
    <row r="126" spans="1:6">
      <c r="B126" s="92" t="s">
        <v>635</v>
      </c>
      <c r="C126" s="32"/>
      <c r="D126" s="228"/>
      <c r="E126" s="233"/>
      <c r="F126" s="228">
        <f>ROUND((SUM(F120:F125)),2)</f>
        <v>0</v>
      </c>
    </row>
    <row r="127" spans="1:6">
      <c r="A127" s="22" t="s">
        <v>435</v>
      </c>
      <c r="B127" s="22" t="s">
        <v>637</v>
      </c>
      <c r="C127" s="23"/>
      <c r="D127" s="247"/>
      <c r="E127" s="252"/>
      <c r="F127" s="247">
        <f>F90+F97+F114+F118+F126</f>
        <v>0</v>
      </c>
    </row>
    <row r="128" spans="1:6">
      <c r="E128" s="278"/>
    </row>
    <row r="129" spans="1:6">
      <c r="A129" s="98" t="s">
        <v>436</v>
      </c>
      <c r="B129" s="90" t="s">
        <v>636</v>
      </c>
      <c r="C129" s="89"/>
      <c r="D129" s="319"/>
      <c r="E129" s="320"/>
      <c r="F129" s="319"/>
    </row>
    <row r="130" spans="1:6">
      <c r="A130" s="88" t="s">
        <v>441</v>
      </c>
      <c r="B130" s="88" t="s">
        <v>638</v>
      </c>
      <c r="C130" s="88"/>
      <c r="D130" s="321"/>
      <c r="E130" s="322"/>
      <c r="F130" s="321"/>
    </row>
    <row r="131" spans="1:6" ht="28.5">
      <c r="A131" s="105" t="s">
        <v>640</v>
      </c>
      <c r="B131" s="27" t="s">
        <v>639</v>
      </c>
      <c r="C131" s="394"/>
      <c r="D131" s="395"/>
      <c r="E131" s="398"/>
      <c r="F131" s="396"/>
    </row>
    <row r="132" spans="1:6">
      <c r="B132" s="92" t="s">
        <v>641</v>
      </c>
      <c r="C132" s="32"/>
      <c r="D132" s="228"/>
      <c r="E132" s="233"/>
      <c r="F132" s="396"/>
    </row>
    <row r="133" spans="1:6">
      <c r="A133" s="88" t="s">
        <v>449</v>
      </c>
      <c r="B133" s="88" t="s">
        <v>642</v>
      </c>
      <c r="C133" s="88"/>
      <c r="D133" s="321"/>
      <c r="E133" s="322"/>
      <c r="F133" s="321"/>
    </row>
    <row r="134" spans="1:6" ht="114">
      <c r="A134" s="105" t="s">
        <v>643</v>
      </c>
      <c r="B134" s="27" t="s">
        <v>644</v>
      </c>
      <c r="C134" s="96" t="s">
        <v>76</v>
      </c>
      <c r="D134" s="316">
        <v>162.5</v>
      </c>
      <c r="E134" s="309"/>
      <c r="F134" s="248">
        <f t="shared" ref="F134" si="10">ROUND((D134*E134),2)</f>
        <v>0</v>
      </c>
    </row>
    <row r="135" spans="1:6" ht="28.5">
      <c r="B135" s="92" t="s">
        <v>645</v>
      </c>
      <c r="C135" s="32"/>
      <c r="D135" s="228"/>
      <c r="E135" s="233"/>
      <c r="F135" s="228">
        <f>ROUND((SUM(F134)),2)</f>
        <v>0</v>
      </c>
    </row>
    <row r="136" spans="1:6">
      <c r="A136" s="22" t="s">
        <v>436</v>
      </c>
      <c r="B136" s="22" t="s">
        <v>646</v>
      </c>
      <c r="C136" s="23"/>
      <c r="D136" s="247"/>
      <c r="E136" s="252"/>
      <c r="F136" s="396">
        <f>F132+F135</f>
        <v>0</v>
      </c>
    </row>
    <row r="137" spans="1:6">
      <c r="E137" s="278"/>
    </row>
    <row r="138" spans="1:6">
      <c r="A138" s="98" t="s">
        <v>437</v>
      </c>
      <c r="B138" s="90" t="s">
        <v>647</v>
      </c>
      <c r="C138" s="89"/>
      <c r="D138" s="319"/>
      <c r="E138" s="320"/>
      <c r="F138" s="319"/>
    </row>
    <row r="139" spans="1:6">
      <c r="A139" s="88" t="s">
        <v>471</v>
      </c>
      <c r="B139" s="88" t="s">
        <v>648</v>
      </c>
      <c r="C139" s="88"/>
      <c r="D139" s="321"/>
      <c r="E139" s="322"/>
      <c r="F139" s="321"/>
    </row>
    <row r="140" spans="1:6" ht="42.75">
      <c r="A140" s="105" t="s">
        <v>649</v>
      </c>
      <c r="B140" s="27" t="s">
        <v>756</v>
      </c>
      <c r="C140" s="96" t="s">
        <v>76</v>
      </c>
      <c r="D140" s="316">
        <v>1560</v>
      </c>
      <c r="E140" s="309"/>
      <c r="F140" s="248">
        <f>ROUND((D140*E140),2)</f>
        <v>0</v>
      </c>
    </row>
    <row r="141" spans="1:6" ht="28.5">
      <c r="A141" s="105" t="s">
        <v>654</v>
      </c>
      <c r="B141" s="27" t="s">
        <v>652</v>
      </c>
      <c r="C141" s="96" t="s">
        <v>406</v>
      </c>
      <c r="D141" s="316" t="s">
        <v>406</v>
      </c>
      <c r="E141" s="309"/>
      <c r="F141" s="248"/>
    </row>
    <row r="142" spans="1:6">
      <c r="B142" s="92" t="s">
        <v>655</v>
      </c>
      <c r="C142" s="32"/>
      <c r="D142" s="228"/>
      <c r="E142" s="233"/>
      <c r="F142" s="228">
        <f>ROUND((SUM(F140:F141)),2)</f>
        <v>0</v>
      </c>
    </row>
    <row r="143" spans="1:6">
      <c r="A143" s="88" t="s">
        <v>472</v>
      </c>
      <c r="B143" s="88" t="s">
        <v>656</v>
      </c>
      <c r="C143" s="88"/>
      <c r="D143" s="321"/>
      <c r="E143" s="322"/>
      <c r="F143" s="321"/>
    </row>
    <row r="144" spans="1:6" ht="28.5">
      <c r="A144" s="105" t="s">
        <v>658</v>
      </c>
      <c r="B144" s="27" t="s">
        <v>657</v>
      </c>
      <c r="C144" s="96" t="s">
        <v>406</v>
      </c>
      <c r="D144" s="316" t="s">
        <v>406</v>
      </c>
      <c r="E144" s="309"/>
      <c r="F144" s="248"/>
    </row>
    <row r="145" spans="1:6">
      <c r="A145" s="88" t="s">
        <v>473</v>
      </c>
      <c r="B145" s="88" t="s">
        <v>659</v>
      </c>
      <c r="C145" s="88"/>
      <c r="D145" s="321"/>
      <c r="E145" s="322"/>
      <c r="F145" s="321"/>
    </row>
    <row r="146" spans="1:6" ht="28.5">
      <c r="A146" s="105" t="s">
        <v>660</v>
      </c>
      <c r="B146" s="27" t="s">
        <v>661</v>
      </c>
      <c r="C146" s="96" t="s">
        <v>406</v>
      </c>
      <c r="D146" s="316" t="s">
        <v>406</v>
      </c>
      <c r="E146" s="309"/>
      <c r="F146" s="248"/>
    </row>
    <row r="147" spans="1:6">
      <c r="A147" s="22" t="s">
        <v>437</v>
      </c>
      <c r="B147" s="22" t="s">
        <v>662</v>
      </c>
      <c r="C147" s="23"/>
      <c r="D147" s="247"/>
      <c r="E147" s="252"/>
      <c r="F147" s="247">
        <f>F142</f>
        <v>0</v>
      </c>
    </row>
    <row r="148" spans="1:6">
      <c r="E148" s="278"/>
    </row>
    <row r="149" spans="1:6">
      <c r="A149" s="22" t="s">
        <v>438</v>
      </c>
      <c r="B149" s="22" t="s">
        <v>195</v>
      </c>
      <c r="C149" s="37"/>
      <c r="D149" s="256"/>
      <c r="E149" s="257"/>
      <c r="F149" s="258"/>
    </row>
    <row r="150" spans="1:6" ht="45.75" customHeight="1">
      <c r="A150" s="419" t="s">
        <v>197</v>
      </c>
      <c r="B150" s="420"/>
      <c r="C150" s="420"/>
      <c r="D150" s="420"/>
      <c r="E150" s="305"/>
      <c r="F150" s="276"/>
    </row>
    <row r="151" spans="1:6" ht="228">
      <c r="A151" s="104" t="s">
        <v>470</v>
      </c>
      <c r="B151" s="27" t="s">
        <v>698</v>
      </c>
      <c r="C151" s="96" t="s">
        <v>227</v>
      </c>
      <c r="D151" s="316">
        <v>4</v>
      </c>
      <c r="E151" s="275"/>
      <c r="F151" s="304">
        <f t="shared" ref="F151:F172" si="11">ROUND((D151*E151),2)</f>
        <v>0</v>
      </c>
    </row>
    <row r="152" spans="1:6" ht="42.75">
      <c r="A152" s="104" t="s">
        <v>663</v>
      </c>
      <c r="B152" s="27" t="s">
        <v>716</v>
      </c>
      <c r="C152" s="96" t="s">
        <v>229</v>
      </c>
      <c r="D152" s="316">
        <v>1</v>
      </c>
      <c r="E152" s="275"/>
      <c r="F152" s="304">
        <f t="shared" si="11"/>
        <v>0</v>
      </c>
    </row>
    <row r="153" spans="1:6" ht="85.5">
      <c r="A153" s="84" t="s">
        <v>664</v>
      </c>
      <c r="B153" s="27" t="s">
        <v>198</v>
      </c>
      <c r="C153" s="96" t="s">
        <v>76</v>
      </c>
      <c r="D153" s="316">
        <v>1407</v>
      </c>
      <c r="E153" s="275"/>
      <c r="F153" s="304">
        <f t="shared" si="11"/>
        <v>0</v>
      </c>
    </row>
    <row r="154" spans="1:6" ht="85.5">
      <c r="A154" s="84" t="s">
        <v>665</v>
      </c>
      <c r="B154" s="27" t="s">
        <v>199</v>
      </c>
      <c r="C154" s="96" t="s">
        <v>76</v>
      </c>
      <c r="D154" s="316">
        <v>452</v>
      </c>
      <c r="E154" s="275"/>
      <c r="F154" s="304">
        <f t="shared" si="11"/>
        <v>0</v>
      </c>
    </row>
    <row r="155" spans="1:6" ht="85.5">
      <c r="A155" s="84" t="s">
        <v>666</v>
      </c>
      <c r="B155" s="27" t="s">
        <v>428</v>
      </c>
      <c r="C155" s="96" t="s">
        <v>76</v>
      </c>
      <c r="D155" s="316">
        <v>296</v>
      </c>
      <c r="E155" s="275"/>
      <c r="F155" s="304">
        <f t="shared" si="11"/>
        <v>0</v>
      </c>
    </row>
    <row r="156" spans="1:6" ht="85.5">
      <c r="A156" s="84" t="s">
        <v>667</v>
      </c>
      <c r="B156" s="27" t="s">
        <v>200</v>
      </c>
      <c r="C156" s="96" t="s">
        <v>76</v>
      </c>
      <c r="D156" s="316">
        <v>1127</v>
      </c>
      <c r="E156" s="275"/>
      <c r="F156" s="304">
        <f t="shared" si="11"/>
        <v>0</v>
      </c>
    </row>
    <row r="157" spans="1:6" ht="71.25">
      <c r="A157" s="84" t="s">
        <v>668</v>
      </c>
      <c r="B157" s="27" t="s">
        <v>201</v>
      </c>
      <c r="C157" s="96" t="s">
        <v>229</v>
      </c>
      <c r="D157" s="316">
        <v>7</v>
      </c>
      <c r="E157" s="275"/>
      <c r="F157" s="304">
        <f t="shared" si="11"/>
        <v>0</v>
      </c>
    </row>
    <row r="158" spans="1:6" ht="130.5">
      <c r="A158" s="84" t="s">
        <v>669</v>
      </c>
      <c r="B158" s="27" t="s">
        <v>717</v>
      </c>
      <c r="C158" s="96" t="s">
        <v>229</v>
      </c>
      <c r="D158" s="316">
        <v>2</v>
      </c>
      <c r="E158" s="275"/>
      <c r="F158" s="304">
        <f t="shared" si="11"/>
        <v>0</v>
      </c>
    </row>
    <row r="159" spans="1:6" ht="142.5">
      <c r="A159" s="84" t="s">
        <v>670</v>
      </c>
      <c r="B159" s="27" t="s">
        <v>429</v>
      </c>
      <c r="C159" s="96" t="s">
        <v>227</v>
      </c>
      <c r="D159" s="316">
        <v>12</v>
      </c>
      <c r="E159" s="275"/>
      <c r="F159" s="304">
        <f t="shared" si="11"/>
        <v>0</v>
      </c>
    </row>
    <row r="160" spans="1:6" ht="142.5">
      <c r="A160" s="84" t="s">
        <v>671</v>
      </c>
      <c r="B160" s="27" t="s">
        <v>718</v>
      </c>
      <c r="C160" s="96" t="s">
        <v>227</v>
      </c>
      <c r="D160" s="316">
        <v>5</v>
      </c>
      <c r="E160" s="275"/>
      <c r="F160" s="304">
        <f t="shared" si="11"/>
        <v>0</v>
      </c>
    </row>
    <row r="161" spans="1:6" ht="142.5">
      <c r="A161" s="84" t="s">
        <v>672</v>
      </c>
      <c r="B161" s="27" t="s">
        <v>719</v>
      </c>
      <c r="C161" s="96" t="s">
        <v>227</v>
      </c>
      <c r="D161" s="316">
        <v>1</v>
      </c>
      <c r="E161" s="275"/>
      <c r="F161" s="304">
        <f t="shared" si="11"/>
        <v>0</v>
      </c>
    </row>
    <row r="162" spans="1:6" ht="123.75">
      <c r="A162" s="84" t="s">
        <v>673</v>
      </c>
      <c r="B162" s="27" t="s">
        <v>431</v>
      </c>
      <c r="C162" s="96" t="s">
        <v>227</v>
      </c>
      <c r="D162" s="316">
        <v>8</v>
      </c>
      <c r="E162" s="275"/>
      <c r="F162" s="304">
        <f t="shared" si="11"/>
        <v>0</v>
      </c>
    </row>
    <row r="163" spans="1:6" ht="136.5">
      <c r="A163" s="84" t="s">
        <v>674</v>
      </c>
      <c r="B163" s="27" t="s">
        <v>720</v>
      </c>
      <c r="C163" s="96" t="s">
        <v>227</v>
      </c>
      <c r="D163" s="316">
        <v>3</v>
      </c>
      <c r="E163" s="275"/>
      <c r="F163" s="304">
        <f t="shared" si="11"/>
        <v>0</v>
      </c>
    </row>
    <row r="164" spans="1:6" ht="136.5">
      <c r="A164" s="84" t="s">
        <v>675</v>
      </c>
      <c r="B164" s="27" t="s">
        <v>721</v>
      </c>
      <c r="C164" s="96" t="s">
        <v>227</v>
      </c>
      <c r="D164" s="316">
        <v>1</v>
      </c>
      <c r="E164" s="275"/>
      <c r="F164" s="304">
        <f t="shared" si="11"/>
        <v>0</v>
      </c>
    </row>
    <row r="165" spans="1:6" ht="128.25">
      <c r="A165" s="84" t="s">
        <v>676</v>
      </c>
      <c r="B165" s="27" t="s">
        <v>204</v>
      </c>
      <c r="C165" s="96" t="s">
        <v>227</v>
      </c>
      <c r="D165" s="316">
        <v>12</v>
      </c>
      <c r="E165" s="275"/>
      <c r="F165" s="304">
        <f t="shared" si="11"/>
        <v>0</v>
      </c>
    </row>
    <row r="166" spans="1:6" ht="130.5">
      <c r="A166" s="84" t="s">
        <v>677</v>
      </c>
      <c r="B166" s="27" t="s">
        <v>205</v>
      </c>
      <c r="C166" s="96" t="s">
        <v>227</v>
      </c>
      <c r="D166" s="316">
        <v>10</v>
      </c>
      <c r="E166" s="275"/>
      <c r="F166" s="304">
        <f t="shared" si="11"/>
        <v>0</v>
      </c>
    </row>
    <row r="167" spans="1:6" ht="85.5">
      <c r="A167" s="84" t="s">
        <v>695</v>
      </c>
      <c r="B167" s="27" t="s">
        <v>207</v>
      </c>
      <c r="C167" s="96" t="s">
        <v>229</v>
      </c>
      <c r="D167" s="316">
        <v>1</v>
      </c>
      <c r="E167" s="275"/>
      <c r="F167" s="304">
        <f t="shared" si="11"/>
        <v>0</v>
      </c>
    </row>
    <row r="168" spans="1:6" ht="85.5">
      <c r="A168" s="84" t="s">
        <v>696</v>
      </c>
      <c r="B168" s="27" t="s">
        <v>722</v>
      </c>
      <c r="C168" s="96" t="s">
        <v>229</v>
      </c>
      <c r="D168" s="316">
        <v>1</v>
      </c>
      <c r="E168" s="275"/>
      <c r="F168" s="304">
        <f t="shared" si="11"/>
        <v>0</v>
      </c>
    </row>
    <row r="169" spans="1:6" ht="57">
      <c r="A169" s="84" t="s">
        <v>697</v>
      </c>
      <c r="B169" s="27" t="s">
        <v>712</v>
      </c>
      <c r="C169" s="96" t="s">
        <v>229</v>
      </c>
      <c r="D169" s="316">
        <v>1</v>
      </c>
      <c r="E169" s="275"/>
      <c r="F169" s="304">
        <f t="shared" si="11"/>
        <v>0</v>
      </c>
    </row>
    <row r="170" spans="1:6" ht="42.75">
      <c r="A170" s="84" t="s">
        <v>713</v>
      </c>
      <c r="B170" s="27" t="s">
        <v>209</v>
      </c>
      <c r="C170" s="96" t="s">
        <v>229</v>
      </c>
      <c r="D170" s="316">
        <v>1</v>
      </c>
      <c r="E170" s="275"/>
      <c r="F170" s="304">
        <f t="shared" si="11"/>
        <v>0</v>
      </c>
    </row>
    <row r="171" spans="1:6" ht="57">
      <c r="A171" s="84" t="s">
        <v>714</v>
      </c>
      <c r="B171" s="27" t="s">
        <v>210</v>
      </c>
      <c r="C171" s="96" t="s">
        <v>229</v>
      </c>
      <c r="D171" s="316">
        <v>1</v>
      </c>
      <c r="E171" s="275"/>
      <c r="F171" s="304">
        <f t="shared" si="11"/>
        <v>0</v>
      </c>
    </row>
    <row r="172" spans="1:6" ht="28.5">
      <c r="A172" s="84" t="s">
        <v>715</v>
      </c>
      <c r="B172" s="27" t="s">
        <v>211</v>
      </c>
      <c r="C172" s="96" t="s">
        <v>229</v>
      </c>
      <c r="D172" s="316">
        <v>1</v>
      </c>
      <c r="E172" s="275"/>
      <c r="F172" s="304">
        <f t="shared" si="11"/>
        <v>0</v>
      </c>
    </row>
    <row r="173" spans="1:6">
      <c r="A173" s="22" t="s">
        <v>438</v>
      </c>
      <c r="B173" s="22" t="s">
        <v>212</v>
      </c>
      <c r="C173" s="23"/>
      <c r="D173" s="247"/>
      <c r="E173" s="252"/>
      <c r="F173" s="247">
        <f>ROUND((SUM(F151:F172)),2)</f>
        <v>0</v>
      </c>
    </row>
    <row r="174" spans="1:6">
      <c r="E174" s="278"/>
      <c r="F174" s="279"/>
    </row>
    <row r="175" spans="1:6">
      <c r="A175" s="22" t="s">
        <v>439</v>
      </c>
      <c r="B175" s="22" t="s">
        <v>24</v>
      </c>
      <c r="C175" s="37"/>
      <c r="D175" s="256"/>
      <c r="E175" s="257"/>
      <c r="F175" s="258"/>
    </row>
    <row r="176" spans="1:6" ht="30" customHeight="1">
      <c r="A176" s="410" t="s">
        <v>196</v>
      </c>
      <c r="B176" s="411"/>
      <c r="C176" s="411"/>
      <c r="D176" s="411"/>
      <c r="E176" s="249"/>
      <c r="F176" s="248"/>
    </row>
    <row r="177" spans="1:6" ht="228">
      <c r="A177" s="104" t="s">
        <v>678</v>
      </c>
      <c r="B177" s="27" t="s">
        <v>698</v>
      </c>
      <c r="C177" s="96" t="s">
        <v>227</v>
      </c>
      <c r="D177" s="316">
        <v>4</v>
      </c>
      <c r="E177" s="309"/>
      <c r="F177" s="304">
        <f t="shared" ref="F177:F195" si="12">ROUND((D177*E177),2)</f>
        <v>0</v>
      </c>
    </row>
    <row r="178" spans="1:6" ht="42.75">
      <c r="A178" s="104" t="s">
        <v>679</v>
      </c>
      <c r="B178" s="27" t="s">
        <v>707</v>
      </c>
      <c r="C178" s="96" t="s">
        <v>229</v>
      </c>
      <c r="D178" s="316">
        <v>2</v>
      </c>
      <c r="E178" s="309"/>
      <c r="F178" s="304">
        <f t="shared" si="12"/>
        <v>0</v>
      </c>
    </row>
    <row r="179" spans="1:6" ht="85.5">
      <c r="A179" s="84" t="s">
        <v>680</v>
      </c>
      <c r="B179" s="27" t="s">
        <v>198</v>
      </c>
      <c r="C179" s="96" t="s">
        <v>76</v>
      </c>
      <c r="D179" s="316">
        <v>558</v>
      </c>
      <c r="E179" s="309"/>
      <c r="F179" s="304">
        <f t="shared" si="12"/>
        <v>0</v>
      </c>
    </row>
    <row r="180" spans="1:6" ht="42.75">
      <c r="A180" s="84" t="s">
        <v>681</v>
      </c>
      <c r="B180" s="27" t="s">
        <v>705</v>
      </c>
      <c r="C180" s="96" t="s">
        <v>76</v>
      </c>
      <c r="D180" s="316">
        <v>1362</v>
      </c>
      <c r="E180" s="309"/>
      <c r="F180" s="304">
        <f t="shared" si="12"/>
        <v>0</v>
      </c>
    </row>
    <row r="181" spans="1:6" ht="42.75">
      <c r="A181" s="84" t="s">
        <v>682</v>
      </c>
      <c r="B181" s="27" t="s">
        <v>464</v>
      </c>
      <c r="C181" s="96" t="s">
        <v>76</v>
      </c>
      <c r="D181" s="316">
        <v>32647</v>
      </c>
      <c r="E181" s="309"/>
      <c r="F181" s="304">
        <f t="shared" si="12"/>
        <v>0</v>
      </c>
    </row>
    <row r="182" spans="1:6" ht="42.75">
      <c r="A182" s="84" t="s">
        <v>683</v>
      </c>
      <c r="B182" s="27" t="s">
        <v>232</v>
      </c>
      <c r="C182" s="96" t="s">
        <v>76</v>
      </c>
      <c r="D182" s="316">
        <v>2643</v>
      </c>
      <c r="E182" s="309"/>
      <c r="F182" s="304">
        <f t="shared" si="12"/>
        <v>0</v>
      </c>
    </row>
    <row r="183" spans="1:6" ht="57">
      <c r="A183" s="84" t="s">
        <v>684</v>
      </c>
      <c r="B183" s="27" t="s">
        <v>233</v>
      </c>
      <c r="C183" s="96" t="s">
        <v>76</v>
      </c>
      <c r="D183" s="316">
        <v>233</v>
      </c>
      <c r="E183" s="309"/>
      <c r="F183" s="304">
        <f t="shared" si="12"/>
        <v>0</v>
      </c>
    </row>
    <row r="184" spans="1:6" ht="71.25">
      <c r="A184" s="84" t="s">
        <v>685</v>
      </c>
      <c r="B184" s="27" t="s">
        <v>465</v>
      </c>
      <c r="C184" s="96" t="s">
        <v>229</v>
      </c>
      <c r="D184" s="316">
        <v>40</v>
      </c>
      <c r="E184" s="309"/>
      <c r="F184" s="304">
        <f t="shared" si="12"/>
        <v>0</v>
      </c>
    </row>
    <row r="185" spans="1:6" ht="85.5">
      <c r="A185" s="84" t="s">
        <v>686</v>
      </c>
      <c r="B185" s="27" t="s">
        <v>263</v>
      </c>
      <c r="C185" s="96" t="s">
        <v>229</v>
      </c>
      <c r="D185" s="316">
        <v>3</v>
      </c>
      <c r="E185" s="309"/>
      <c r="F185" s="304">
        <f t="shared" si="12"/>
        <v>0</v>
      </c>
    </row>
    <row r="186" spans="1:6" ht="99.75">
      <c r="A186" s="84" t="s">
        <v>687</v>
      </c>
      <c r="B186" s="27" t="s">
        <v>466</v>
      </c>
      <c r="C186" s="96" t="s">
        <v>76</v>
      </c>
      <c r="D186" s="316">
        <v>32616</v>
      </c>
      <c r="E186" s="309"/>
      <c r="F186" s="304">
        <f t="shared" si="12"/>
        <v>0</v>
      </c>
    </row>
    <row r="187" spans="1:6" ht="85.5">
      <c r="A187" s="84" t="s">
        <v>688</v>
      </c>
      <c r="B187" s="27" t="s">
        <v>467</v>
      </c>
      <c r="C187" s="96" t="s">
        <v>76</v>
      </c>
      <c r="D187" s="316">
        <v>2976</v>
      </c>
      <c r="E187" s="309"/>
      <c r="F187" s="304">
        <f t="shared" si="12"/>
        <v>0</v>
      </c>
    </row>
    <row r="188" spans="1:6" ht="99.75">
      <c r="A188" s="84" t="s">
        <v>689</v>
      </c>
      <c r="B188" s="27" t="s">
        <v>237</v>
      </c>
      <c r="C188" s="96" t="s">
        <v>227</v>
      </c>
      <c r="D188" s="316">
        <v>744</v>
      </c>
      <c r="E188" s="309"/>
      <c r="F188" s="304">
        <f t="shared" si="12"/>
        <v>0</v>
      </c>
    </row>
    <row r="189" spans="1:6" ht="99.75">
      <c r="A189" s="84" t="s">
        <v>690</v>
      </c>
      <c r="B189" s="27" t="s">
        <v>238</v>
      </c>
      <c r="C189" s="96" t="s">
        <v>227</v>
      </c>
      <c r="D189" s="316">
        <v>744</v>
      </c>
      <c r="E189" s="309"/>
      <c r="F189" s="304">
        <f t="shared" si="12"/>
        <v>0</v>
      </c>
    </row>
    <row r="190" spans="1:6" ht="85.5">
      <c r="A190" s="84" t="s">
        <v>691</v>
      </c>
      <c r="B190" s="27" t="s">
        <v>468</v>
      </c>
      <c r="C190" s="96" t="s">
        <v>229</v>
      </c>
      <c r="D190" s="316">
        <v>20</v>
      </c>
      <c r="E190" s="309"/>
      <c r="F190" s="304">
        <f t="shared" si="12"/>
        <v>0</v>
      </c>
    </row>
    <row r="191" spans="1:6" ht="99.75">
      <c r="A191" s="84" t="s">
        <v>692</v>
      </c>
      <c r="B191" s="27" t="s">
        <v>240</v>
      </c>
      <c r="C191" s="96" t="s">
        <v>229</v>
      </c>
      <c r="D191" s="316">
        <v>3</v>
      </c>
      <c r="E191" s="309"/>
      <c r="F191" s="304">
        <f t="shared" si="12"/>
        <v>0</v>
      </c>
    </row>
    <row r="192" spans="1:6" ht="71.25">
      <c r="A192" s="84" t="s">
        <v>693</v>
      </c>
      <c r="B192" s="27" t="s">
        <v>241</v>
      </c>
      <c r="C192" s="96" t="s">
        <v>229</v>
      </c>
      <c r="D192" s="316">
        <v>2</v>
      </c>
      <c r="E192" s="309"/>
      <c r="F192" s="304">
        <f t="shared" si="12"/>
        <v>0</v>
      </c>
    </row>
    <row r="193" spans="1:6" ht="85.5">
      <c r="A193" s="84" t="s">
        <v>694</v>
      </c>
      <c r="B193" s="27" t="s">
        <v>708</v>
      </c>
      <c r="C193" s="96" t="s">
        <v>229</v>
      </c>
      <c r="D193" s="316">
        <v>2</v>
      </c>
      <c r="E193" s="309"/>
      <c r="F193" s="304">
        <f t="shared" si="12"/>
        <v>0</v>
      </c>
    </row>
    <row r="194" spans="1:6" ht="71.25">
      <c r="A194" s="84" t="s">
        <v>703</v>
      </c>
      <c r="B194" s="27" t="s">
        <v>243</v>
      </c>
      <c r="C194" s="96" t="s">
        <v>229</v>
      </c>
      <c r="D194" s="316">
        <v>20</v>
      </c>
      <c r="E194" s="309"/>
      <c r="F194" s="304">
        <f t="shared" si="12"/>
        <v>0</v>
      </c>
    </row>
    <row r="195" spans="1:6" ht="28.5">
      <c r="A195" s="84" t="s">
        <v>704</v>
      </c>
      <c r="B195" s="27" t="s">
        <v>211</v>
      </c>
      <c r="C195" s="96" t="s">
        <v>229</v>
      </c>
      <c r="D195" s="316">
        <v>1</v>
      </c>
      <c r="E195" s="309"/>
      <c r="F195" s="304">
        <f t="shared" si="12"/>
        <v>0</v>
      </c>
    </row>
    <row r="196" spans="1:6">
      <c r="A196" s="22" t="s">
        <v>439</v>
      </c>
      <c r="B196" s="22" t="s">
        <v>244</v>
      </c>
      <c r="C196" s="23"/>
      <c r="D196" s="247"/>
      <c r="E196" s="252"/>
      <c r="F196" s="247">
        <f>ROUND((SUM(F177:F195)),2)</f>
        <v>0</v>
      </c>
    </row>
    <row r="197" spans="1:6">
      <c r="E197" s="278"/>
    </row>
    <row r="198" spans="1:6">
      <c r="A198" s="22" t="s">
        <v>440</v>
      </c>
      <c r="B198" s="22" t="s">
        <v>1199</v>
      </c>
      <c r="C198" s="37"/>
      <c r="D198" s="256"/>
      <c r="E198" s="267"/>
      <c r="F198" s="268"/>
    </row>
    <row r="199" spans="1:6" ht="156.75" customHeight="1">
      <c r="A199" s="410" t="s">
        <v>1206</v>
      </c>
      <c r="B199" s="411" t="s">
        <v>1205</v>
      </c>
      <c r="C199" s="411"/>
      <c r="D199" s="417"/>
      <c r="E199" s="269"/>
      <c r="F199" s="270"/>
    </row>
    <row r="200" spans="1:6">
      <c r="A200" s="31" t="s">
        <v>1207</v>
      </c>
      <c r="B200" s="92" t="s">
        <v>1202</v>
      </c>
      <c r="C200" s="32"/>
      <c r="D200" s="271"/>
      <c r="E200" s="272"/>
      <c r="F200" s="273"/>
    </row>
    <row r="201" spans="1:6" ht="57">
      <c r="A201" s="84" t="s">
        <v>1234</v>
      </c>
      <c r="B201" s="113" t="s">
        <v>1235</v>
      </c>
      <c r="C201" s="102" t="s">
        <v>76</v>
      </c>
      <c r="D201" s="308">
        <v>395</v>
      </c>
      <c r="E201" s="269"/>
      <c r="F201" s="248">
        <f t="shared" ref="F201:F213" si="13">ROUND((D201*E201),2)</f>
        <v>0</v>
      </c>
    </row>
    <row r="202" spans="1:6" ht="57">
      <c r="A202" s="84" t="s">
        <v>1236</v>
      </c>
      <c r="B202" s="113" t="s">
        <v>1237</v>
      </c>
      <c r="C202" s="102" t="s">
        <v>227</v>
      </c>
      <c r="D202" s="308">
        <v>4</v>
      </c>
      <c r="E202" s="269"/>
      <c r="F202" s="248">
        <f t="shared" si="13"/>
        <v>0</v>
      </c>
    </row>
    <row r="203" spans="1:6" ht="57">
      <c r="A203" s="84" t="s">
        <v>1390</v>
      </c>
      <c r="B203" s="113" t="s">
        <v>1391</v>
      </c>
      <c r="C203" s="102" t="s">
        <v>227</v>
      </c>
      <c r="D203" s="308">
        <v>2</v>
      </c>
      <c r="E203" s="269"/>
      <c r="F203" s="248">
        <f t="shared" si="13"/>
        <v>0</v>
      </c>
    </row>
    <row r="204" spans="1:6" ht="71.25">
      <c r="A204" s="84" t="s">
        <v>1392</v>
      </c>
      <c r="B204" s="113" t="s">
        <v>1393</v>
      </c>
      <c r="C204" s="102" t="s">
        <v>227</v>
      </c>
      <c r="D204" s="308">
        <v>2</v>
      </c>
      <c r="E204" s="269"/>
      <c r="F204" s="248">
        <f t="shared" si="13"/>
        <v>0</v>
      </c>
    </row>
    <row r="205" spans="1:6" ht="71.25">
      <c r="A205" s="84" t="s">
        <v>1394</v>
      </c>
      <c r="B205" s="113" t="s">
        <v>1395</v>
      </c>
      <c r="C205" s="102" t="s">
        <v>76</v>
      </c>
      <c r="D205" s="308">
        <v>80</v>
      </c>
      <c r="E205" s="269"/>
      <c r="F205" s="248">
        <f t="shared" si="13"/>
        <v>0</v>
      </c>
    </row>
    <row r="206" spans="1:6" ht="42.75">
      <c r="A206" s="84" t="s">
        <v>1223</v>
      </c>
      <c r="B206" s="113" t="s">
        <v>1224</v>
      </c>
      <c r="C206" s="102" t="s">
        <v>76</v>
      </c>
      <c r="D206" s="308">
        <v>200</v>
      </c>
      <c r="E206" s="269"/>
      <c r="F206" s="248">
        <f t="shared" si="13"/>
        <v>0</v>
      </c>
    </row>
    <row r="207" spans="1:6" ht="28.5">
      <c r="A207" s="84" t="s">
        <v>1208</v>
      </c>
      <c r="B207" s="113" t="s">
        <v>1209</v>
      </c>
      <c r="C207" s="102" t="s">
        <v>76</v>
      </c>
      <c r="D207" s="308">
        <v>250</v>
      </c>
      <c r="E207" s="269"/>
      <c r="F207" s="248">
        <f t="shared" si="13"/>
        <v>0</v>
      </c>
    </row>
    <row r="208" spans="1:6" ht="28.5">
      <c r="A208" s="84" t="s">
        <v>1210</v>
      </c>
      <c r="B208" s="113" t="s">
        <v>1211</v>
      </c>
      <c r="C208" s="102" t="s">
        <v>227</v>
      </c>
      <c r="D208" s="308">
        <v>53</v>
      </c>
      <c r="E208" s="269"/>
      <c r="F208" s="248">
        <f t="shared" si="13"/>
        <v>0</v>
      </c>
    </row>
    <row r="209" spans="1:6" ht="28.5">
      <c r="A209" s="84" t="s">
        <v>1212</v>
      </c>
      <c r="B209" s="113" t="s">
        <v>1213</v>
      </c>
      <c r="C209" s="102" t="s">
        <v>227</v>
      </c>
      <c r="D209" s="308">
        <v>140</v>
      </c>
      <c r="E209" s="269"/>
      <c r="F209" s="248">
        <f t="shared" si="13"/>
        <v>0</v>
      </c>
    </row>
    <row r="210" spans="1:6" ht="85.5">
      <c r="A210" s="84" t="s">
        <v>1214</v>
      </c>
      <c r="B210" s="113" t="s">
        <v>1215</v>
      </c>
      <c r="C210" s="102" t="s">
        <v>227</v>
      </c>
      <c r="D210" s="308">
        <v>180</v>
      </c>
      <c r="E210" s="269"/>
      <c r="F210" s="248">
        <f t="shared" si="13"/>
        <v>0</v>
      </c>
    </row>
    <row r="211" spans="1:6" ht="99.75">
      <c r="A211" s="84" t="s">
        <v>1216</v>
      </c>
      <c r="B211" s="113" t="s">
        <v>1217</v>
      </c>
      <c r="C211" s="102" t="s">
        <v>227</v>
      </c>
      <c r="D211" s="308">
        <v>180</v>
      </c>
      <c r="E211" s="269"/>
      <c r="F211" s="248">
        <f t="shared" si="13"/>
        <v>0</v>
      </c>
    </row>
    <row r="212" spans="1:6" ht="57">
      <c r="A212" s="84" t="s">
        <v>1396</v>
      </c>
      <c r="B212" s="113" t="s">
        <v>1397</v>
      </c>
      <c r="C212" s="175" t="s">
        <v>227</v>
      </c>
      <c r="D212" s="335">
        <v>3</v>
      </c>
      <c r="E212" s="269"/>
      <c r="F212" s="270">
        <f t="shared" si="13"/>
        <v>0</v>
      </c>
    </row>
    <row r="213" spans="1:6" ht="57">
      <c r="A213" s="84" t="s">
        <v>1218</v>
      </c>
      <c r="B213" s="113" t="s">
        <v>1219</v>
      </c>
      <c r="C213" s="102" t="s">
        <v>1220</v>
      </c>
      <c r="D213" s="308">
        <v>1</v>
      </c>
      <c r="E213" s="269"/>
      <c r="F213" s="248">
        <f t="shared" si="13"/>
        <v>0</v>
      </c>
    </row>
    <row r="214" spans="1:6" ht="28.5">
      <c r="A214" s="24"/>
      <c r="B214" s="92" t="s">
        <v>1221</v>
      </c>
      <c r="C214" s="32"/>
      <c r="D214" s="228"/>
      <c r="E214" s="233"/>
      <c r="F214" s="228">
        <f>ROUND((SUM(F201:F213)),2)</f>
        <v>0</v>
      </c>
    </row>
    <row r="215" spans="1:6" ht="28.5">
      <c r="A215" s="31" t="s">
        <v>1225</v>
      </c>
      <c r="B215" s="92" t="s">
        <v>1203</v>
      </c>
      <c r="C215" s="32"/>
      <c r="D215" s="271"/>
      <c r="E215" s="272"/>
      <c r="F215" s="273"/>
    </row>
    <row r="216" spans="1:6" ht="142.5">
      <c r="A216" s="84" t="s">
        <v>1238</v>
      </c>
      <c r="B216" s="113" t="s">
        <v>1239</v>
      </c>
      <c r="C216" s="102" t="s">
        <v>76</v>
      </c>
      <c r="D216" s="308">
        <v>1800</v>
      </c>
      <c r="E216" s="269"/>
      <c r="F216" s="248">
        <f t="shared" ref="F216:F243" si="14">ROUND((D216*E216),2)</f>
        <v>0</v>
      </c>
    </row>
    <row r="217" spans="1:6" ht="42.75">
      <c r="A217" s="84" t="s">
        <v>1240</v>
      </c>
      <c r="B217" s="113" t="s">
        <v>1241</v>
      </c>
      <c r="C217" s="102" t="s">
        <v>76</v>
      </c>
      <c r="D217" s="308">
        <v>200</v>
      </c>
      <c r="E217" s="269"/>
      <c r="F217" s="248">
        <f t="shared" si="14"/>
        <v>0</v>
      </c>
    </row>
    <row r="218" spans="1:6" ht="28.5">
      <c r="A218" s="84" t="s">
        <v>1242</v>
      </c>
      <c r="B218" s="113" t="s">
        <v>1243</v>
      </c>
      <c r="C218" s="102" t="s">
        <v>227</v>
      </c>
      <c r="D218" s="308">
        <v>100</v>
      </c>
      <c r="E218" s="269"/>
      <c r="F218" s="248">
        <f t="shared" si="14"/>
        <v>0</v>
      </c>
    </row>
    <row r="219" spans="1:6" ht="114">
      <c r="A219" s="84" t="s">
        <v>1244</v>
      </c>
      <c r="B219" s="113" t="s">
        <v>1245</v>
      </c>
      <c r="C219" s="102" t="s">
        <v>227</v>
      </c>
      <c r="D219" s="308">
        <v>20</v>
      </c>
      <c r="E219" s="269"/>
      <c r="F219" s="248">
        <f t="shared" si="14"/>
        <v>0</v>
      </c>
    </row>
    <row r="220" spans="1:6" ht="71.25">
      <c r="A220" s="84" t="s">
        <v>1246</v>
      </c>
      <c r="B220" s="113" t="s">
        <v>1247</v>
      </c>
      <c r="C220" s="102" t="s">
        <v>227</v>
      </c>
      <c r="D220" s="308">
        <v>20</v>
      </c>
      <c r="E220" s="269"/>
      <c r="F220" s="248">
        <f t="shared" si="14"/>
        <v>0</v>
      </c>
    </row>
    <row r="221" spans="1:6" ht="71.25">
      <c r="A221" s="84" t="s">
        <v>1248</v>
      </c>
      <c r="B221" s="113" t="s">
        <v>1249</v>
      </c>
      <c r="C221" s="102" t="s">
        <v>227</v>
      </c>
      <c r="D221" s="308">
        <v>36</v>
      </c>
      <c r="E221" s="269"/>
      <c r="F221" s="248">
        <f t="shared" si="14"/>
        <v>0</v>
      </c>
    </row>
    <row r="222" spans="1:6" ht="409.5">
      <c r="A222" s="84" t="s">
        <v>1250</v>
      </c>
      <c r="B222" s="217" t="s">
        <v>1478</v>
      </c>
      <c r="C222" s="102" t="s">
        <v>229</v>
      </c>
      <c r="D222" s="308">
        <v>2</v>
      </c>
      <c r="E222" s="269"/>
      <c r="F222" s="248">
        <f t="shared" si="14"/>
        <v>0</v>
      </c>
    </row>
    <row r="223" spans="1:6" ht="57">
      <c r="A223" s="177" t="s">
        <v>1252</v>
      </c>
      <c r="B223" s="178" t="s">
        <v>1253</v>
      </c>
      <c r="C223" s="179"/>
      <c r="D223" s="326"/>
      <c r="E223" s="338"/>
      <c r="F223" s="325"/>
    </row>
    <row r="224" spans="1:6" ht="71.25">
      <c r="A224" s="183"/>
      <c r="B224" s="44" t="s">
        <v>1254</v>
      </c>
      <c r="C224" s="184" t="s">
        <v>227</v>
      </c>
      <c r="D224" s="329">
        <v>1</v>
      </c>
      <c r="E224" s="264"/>
      <c r="F224" s="263"/>
    </row>
    <row r="225" spans="1:6" ht="28.5">
      <c r="A225" s="183"/>
      <c r="B225" s="44" t="s">
        <v>1255</v>
      </c>
      <c r="C225" s="184" t="s">
        <v>227</v>
      </c>
      <c r="D225" s="329">
        <v>15.5</v>
      </c>
      <c r="E225" s="264"/>
      <c r="F225" s="263"/>
    </row>
    <row r="226" spans="1:6" ht="28.5">
      <c r="A226" s="183"/>
      <c r="B226" s="44" t="s">
        <v>1256</v>
      </c>
      <c r="C226" s="184" t="s">
        <v>227</v>
      </c>
      <c r="D226" s="329">
        <v>20</v>
      </c>
      <c r="E226" s="264"/>
      <c r="F226" s="263"/>
    </row>
    <row r="227" spans="1:6" ht="28.5">
      <c r="A227" s="183"/>
      <c r="B227" s="44" t="s">
        <v>1257</v>
      </c>
      <c r="C227" s="184" t="s">
        <v>227</v>
      </c>
      <c r="D227" s="329">
        <v>1</v>
      </c>
      <c r="E227" s="264"/>
      <c r="F227" s="263"/>
    </row>
    <row r="228" spans="1:6" ht="28.5">
      <c r="A228" s="183"/>
      <c r="B228" s="44" t="s">
        <v>1258</v>
      </c>
      <c r="C228" s="184" t="s">
        <v>227</v>
      </c>
      <c r="D228" s="329">
        <v>3</v>
      </c>
      <c r="E228" s="264"/>
      <c r="F228" s="263"/>
    </row>
    <row r="229" spans="1:6" ht="28.5">
      <c r="A229" s="183"/>
      <c r="B229" s="44" t="s">
        <v>1259</v>
      </c>
      <c r="C229" s="184" t="s">
        <v>227</v>
      </c>
      <c r="D229" s="329">
        <v>3</v>
      </c>
      <c r="E229" s="264"/>
      <c r="F229" s="263"/>
    </row>
    <row r="230" spans="1:6">
      <c r="A230" s="183"/>
      <c r="B230" s="44" t="s">
        <v>1260</v>
      </c>
      <c r="C230" s="184" t="s">
        <v>227</v>
      </c>
      <c r="D230" s="329">
        <v>1</v>
      </c>
      <c r="E230" s="264"/>
      <c r="F230" s="263"/>
    </row>
    <row r="231" spans="1:6">
      <c r="A231" s="183"/>
      <c r="B231" s="44" t="s">
        <v>1261</v>
      </c>
      <c r="C231" s="184" t="s">
        <v>227</v>
      </c>
      <c r="D231" s="329">
        <v>1</v>
      </c>
      <c r="E231" s="264"/>
      <c r="F231" s="263"/>
    </row>
    <row r="232" spans="1:6">
      <c r="A232" s="183"/>
      <c r="B232" s="44" t="s">
        <v>1262</v>
      </c>
      <c r="C232" s="184" t="s">
        <v>227</v>
      </c>
      <c r="D232" s="329">
        <v>24</v>
      </c>
      <c r="E232" s="264"/>
      <c r="F232" s="263"/>
    </row>
    <row r="233" spans="1:6">
      <c r="A233" s="180"/>
      <c r="B233" s="39" t="s">
        <v>1263</v>
      </c>
      <c r="C233" s="181" t="s">
        <v>229</v>
      </c>
      <c r="D233" s="334">
        <v>2</v>
      </c>
      <c r="E233" s="266"/>
      <c r="F233" s="265">
        <f t="shared" si="14"/>
        <v>0</v>
      </c>
    </row>
    <row r="234" spans="1:6" ht="28.5">
      <c r="A234" s="421" t="s">
        <v>1264</v>
      </c>
      <c r="B234" s="178" t="s">
        <v>1265</v>
      </c>
      <c r="C234" s="179"/>
      <c r="D234" s="326"/>
      <c r="E234" s="338"/>
      <c r="F234" s="325"/>
    </row>
    <row r="235" spans="1:6" ht="28.5">
      <c r="A235" s="422"/>
      <c r="B235" s="44" t="s">
        <v>1266</v>
      </c>
      <c r="C235" s="184" t="s">
        <v>227</v>
      </c>
      <c r="D235" s="329">
        <v>1</v>
      </c>
      <c r="E235" s="264"/>
      <c r="F235" s="263"/>
    </row>
    <row r="236" spans="1:6" ht="28.5">
      <c r="A236" s="422"/>
      <c r="B236" s="44" t="s">
        <v>1267</v>
      </c>
      <c r="C236" s="184" t="s">
        <v>76</v>
      </c>
      <c r="D236" s="329">
        <v>5</v>
      </c>
      <c r="E236" s="264"/>
      <c r="F236" s="263"/>
    </row>
    <row r="237" spans="1:6" ht="42.75">
      <c r="A237" s="422"/>
      <c r="B237" s="44" t="s">
        <v>1268</v>
      </c>
      <c r="C237" s="184" t="s">
        <v>227</v>
      </c>
      <c r="D237" s="329">
        <v>1</v>
      </c>
      <c r="E237" s="264"/>
      <c r="F237" s="263"/>
    </row>
    <row r="238" spans="1:6">
      <c r="A238" s="423"/>
      <c r="B238" s="39" t="s">
        <v>1263</v>
      </c>
      <c r="C238" s="181" t="s">
        <v>229</v>
      </c>
      <c r="D238" s="334">
        <v>2</v>
      </c>
      <c r="E238" s="266"/>
      <c r="F238" s="263">
        <f t="shared" si="14"/>
        <v>0</v>
      </c>
    </row>
    <row r="239" spans="1:6" ht="57">
      <c r="A239" s="84" t="s">
        <v>1269</v>
      </c>
      <c r="B239" s="113" t="s">
        <v>1270</v>
      </c>
      <c r="C239" s="102" t="s">
        <v>1220</v>
      </c>
      <c r="D239" s="308">
        <v>2</v>
      </c>
      <c r="E239" s="269"/>
      <c r="F239" s="248">
        <f t="shared" si="14"/>
        <v>0</v>
      </c>
    </row>
    <row r="240" spans="1:6" ht="28.5">
      <c r="A240" s="84" t="s">
        <v>1271</v>
      </c>
      <c r="B240" s="113" t="s">
        <v>1272</v>
      </c>
      <c r="C240" s="102" t="s">
        <v>1220</v>
      </c>
      <c r="D240" s="308">
        <v>1</v>
      </c>
      <c r="E240" s="269"/>
      <c r="F240" s="248">
        <f t="shared" si="14"/>
        <v>0</v>
      </c>
    </row>
    <row r="241" spans="1:6" ht="409.5">
      <c r="A241" s="84" t="s">
        <v>1273</v>
      </c>
      <c r="B241" s="113" t="s">
        <v>1274</v>
      </c>
      <c r="C241" s="102" t="s">
        <v>1220</v>
      </c>
      <c r="D241" s="308">
        <v>1</v>
      </c>
      <c r="E241" s="269"/>
      <c r="F241" s="248">
        <f t="shared" si="14"/>
        <v>0</v>
      </c>
    </row>
    <row r="242" spans="1:6" ht="171">
      <c r="A242" s="84" t="s">
        <v>1275</v>
      </c>
      <c r="B242" s="113" t="s">
        <v>1276</v>
      </c>
      <c r="C242" s="102" t="s">
        <v>1220</v>
      </c>
      <c r="D242" s="308">
        <v>1</v>
      </c>
      <c r="E242" s="269"/>
      <c r="F242" s="248">
        <f t="shared" si="14"/>
        <v>0</v>
      </c>
    </row>
    <row r="243" spans="1:6" ht="57">
      <c r="A243" s="84" t="s">
        <v>1277</v>
      </c>
      <c r="B243" s="113" t="s">
        <v>1219</v>
      </c>
      <c r="C243" s="102" t="s">
        <v>227</v>
      </c>
      <c r="D243" s="308">
        <v>1</v>
      </c>
      <c r="E243" s="269"/>
      <c r="F243" s="248">
        <f t="shared" si="14"/>
        <v>0</v>
      </c>
    </row>
    <row r="244" spans="1:6" ht="28.5">
      <c r="A244" s="122"/>
      <c r="B244" s="92" t="s">
        <v>1226</v>
      </c>
      <c r="C244" s="32"/>
      <c r="D244" s="228"/>
      <c r="E244" s="233"/>
      <c r="F244" s="228">
        <f>ROUND((SUM(F216:F222,F233,F238,F239:F243)),2)</f>
        <v>0</v>
      </c>
    </row>
    <row r="245" spans="1:6">
      <c r="A245" s="31" t="s">
        <v>1227</v>
      </c>
      <c r="B245" s="92" t="s">
        <v>1204</v>
      </c>
      <c r="C245" s="32"/>
      <c r="D245" s="271"/>
      <c r="E245" s="272"/>
      <c r="F245" s="273"/>
    </row>
    <row r="246" spans="1:6" ht="28.5">
      <c r="A246" s="177" t="s">
        <v>1346</v>
      </c>
      <c r="B246" s="178" t="s">
        <v>1278</v>
      </c>
      <c r="C246" s="179"/>
      <c r="D246" s="326"/>
      <c r="E246" s="327"/>
      <c r="F246" s="328"/>
    </row>
    <row r="247" spans="1:6" ht="85.5">
      <c r="A247" s="339"/>
      <c r="B247" s="44" t="s">
        <v>1279</v>
      </c>
      <c r="C247" s="184"/>
      <c r="D247" s="329"/>
      <c r="E247" s="330"/>
      <c r="F247" s="331"/>
    </row>
    <row r="248" spans="1:6" ht="228">
      <c r="A248" s="340"/>
      <c r="B248" s="44" t="s">
        <v>1280</v>
      </c>
      <c r="C248" s="184" t="s">
        <v>227</v>
      </c>
      <c r="D248" s="329">
        <v>1</v>
      </c>
      <c r="E248" s="330"/>
      <c r="F248" s="263"/>
    </row>
    <row r="249" spans="1:6" ht="71.25">
      <c r="A249" s="339"/>
      <c r="B249" s="44" t="s">
        <v>1281</v>
      </c>
      <c r="C249" s="184" t="s">
        <v>227</v>
      </c>
      <c r="D249" s="329">
        <v>1</v>
      </c>
      <c r="E249" s="330"/>
      <c r="F249" s="263"/>
    </row>
    <row r="250" spans="1:6" ht="57">
      <c r="A250" s="339"/>
      <c r="B250" s="44" t="s">
        <v>1282</v>
      </c>
      <c r="C250" s="184" t="s">
        <v>227</v>
      </c>
      <c r="D250" s="329">
        <v>1</v>
      </c>
      <c r="E250" s="330"/>
      <c r="F250" s="263"/>
    </row>
    <row r="251" spans="1:6" ht="42.75">
      <c r="A251" s="339"/>
      <c r="B251" s="44" t="s">
        <v>1283</v>
      </c>
      <c r="C251" s="184" t="s">
        <v>227</v>
      </c>
      <c r="D251" s="329">
        <v>2</v>
      </c>
      <c r="E251" s="330"/>
      <c r="F251" s="263"/>
    </row>
    <row r="252" spans="1:6" ht="28.5">
      <c r="A252" s="340"/>
      <c r="B252" s="44" t="s">
        <v>1284</v>
      </c>
      <c r="C252" s="184" t="s">
        <v>227</v>
      </c>
      <c r="D252" s="329">
        <v>2</v>
      </c>
      <c r="E252" s="330"/>
      <c r="F252" s="263"/>
    </row>
    <row r="253" spans="1:6">
      <c r="A253" s="340"/>
      <c r="B253" s="44" t="s">
        <v>1285</v>
      </c>
      <c r="C253" s="184" t="s">
        <v>227</v>
      </c>
      <c r="D253" s="329">
        <v>3</v>
      </c>
      <c r="E253" s="330"/>
      <c r="F253" s="263"/>
    </row>
    <row r="254" spans="1:6">
      <c r="A254" s="341"/>
      <c r="B254" s="44" t="s">
        <v>1286</v>
      </c>
      <c r="C254" s="184" t="s">
        <v>227</v>
      </c>
      <c r="D254" s="329">
        <v>1</v>
      </c>
      <c r="E254" s="330"/>
      <c r="F254" s="263"/>
    </row>
    <row r="255" spans="1:6" ht="28.5">
      <c r="A255" s="342"/>
      <c r="B255" s="44" t="s">
        <v>1287</v>
      </c>
      <c r="C255" s="184" t="s">
        <v>227</v>
      </c>
      <c r="D255" s="329">
        <v>2</v>
      </c>
      <c r="E255" s="330"/>
      <c r="F255" s="263"/>
    </row>
    <row r="256" spans="1:6" ht="28.5">
      <c r="A256" s="342"/>
      <c r="B256" s="44" t="s">
        <v>1288</v>
      </c>
      <c r="C256" s="184" t="s">
        <v>227</v>
      </c>
      <c r="D256" s="329">
        <v>5</v>
      </c>
      <c r="E256" s="330"/>
      <c r="F256" s="263"/>
    </row>
    <row r="257" spans="1:6" ht="28.5">
      <c r="A257" s="342"/>
      <c r="B257" s="44" t="s">
        <v>1289</v>
      </c>
      <c r="C257" s="184" t="s">
        <v>227</v>
      </c>
      <c r="D257" s="329">
        <v>1</v>
      </c>
      <c r="E257" s="330"/>
      <c r="F257" s="263"/>
    </row>
    <row r="258" spans="1:6" ht="28.5">
      <c r="A258" s="342"/>
      <c r="B258" s="44" t="s">
        <v>1290</v>
      </c>
      <c r="C258" s="184" t="s">
        <v>227</v>
      </c>
      <c r="D258" s="329">
        <v>22</v>
      </c>
      <c r="E258" s="330"/>
      <c r="F258" s="263"/>
    </row>
    <row r="259" spans="1:6" ht="28.5">
      <c r="A259" s="342"/>
      <c r="B259" s="44" t="s">
        <v>1291</v>
      </c>
      <c r="C259" s="184" t="s">
        <v>227</v>
      </c>
      <c r="D259" s="329">
        <v>2</v>
      </c>
      <c r="E259" s="330"/>
      <c r="F259" s="263"/>
    </row>
    <row r="260" spans="1:6" ht="28.5">
      <c r="A260" s="342"/>
      <c r="B260" s="44" t="s">
        <v>1292</v>
      </c>
      <c r="C260" s="184" t="s">
        <v>227</v>
      </c>
      <c r="D260" s="329">
        <v>2</v>
      </c>
      <c r="E260" s="330"/>
      <c r="F260" s="263"/>
    </row>
    <row r="261" spans="1:6" ht="28.5">
      <c r="A261" s="342"/>
      <c r="B261" s="44" t="s">
        <v>1293</v>
      </c>
      <c r="C261" s="184" t="s">
        <v>227</v>
      </c>
      <c r="D261" s="329">
        <v>2</v>
      </c>
      <c r="E261" s="330"/>
      <c r="F261" s="263"/>
    </row>
    <row r="262" spans="1:6" ht="28.5">
      <c r="A262" s="342"/>
      <c r="B262" s="44" t="s">
        <v>1294</v>
      </c>
      <c r="C262" s="184" t="s">
        <v>227</v>
      </c>
      <c r="D262" s="329">
        <v>1</v>
      </c>
      <c r="E262" s="330"/>
      <c r="F262" s="263"/>
    </row>
    <row r="263" spans="1:6" ht="28.5">
      <c r="A263" s="342"/>
      <c r="B263" s="44" t="s">
        <v>1295</v>
      </c>
      <c r="C263" s="184" t="s">
        <v>227</v>
      </c>
      <c r="D263" s="329">
        <v>1</v>
      </c>
      <c r="E263" s="330"/>
      <c r="F263" s="263"/>
    </row>
    <row r="264" spans="1:6" ht="28.5">
      <c r="A264" s="342"/>
      <c r="B264" s="44" t="s">
        <v>1296</v>
      </c>
      <c r="C264" s="184" t="s">
        <v>227</v>
      </c>
      <c r="D264" s="329">
        <v>1</v>
      </c>
      <c r="E264" s="330"/>
      <c r="F264" s="263"/>
    </row>
    <row r="265" spans="1:6" ht="28.5">
      <c r="A265" s="341"/>
      <c r="B265" s="44" t="s">
        <v>1297</v>
      </c>
      <c r="C265" s="184" t="s">
        <v>227</v>
      </c>
      <c r="D265" s="329">
        <v>1</v>
      </c>
      <c r="E265" s="330"/>
      <c r="F265" s="263"/>
    </row>
    <row r="266" spans="1:6" ht="28.5">
      <c r="A266" s="341"/>
      <c r="B266" s="44" t="s">
        <v>1298</v>
      </c>
      <c r="C266" s="184" t="s">
        <v>227</v>
      </c>
      <c r="D266" s="329">
        <v>3</v>
      </c>
      <c r="E266" s="330"/>
      <c r="F266" s="263"/>
    </row>
    <row r="267" spans="1:6" ht="42.75">
      <c r="A267" s="343"/>
      <c r="B267" s="44" t="s">
        <v>1299</v>
      </c>
      <c r="C267" s="184" t="s">
        <v>227</v>
      </c>
      <c r="D267" s="329">
        <v>2</v>
      </c>
      <c r="E267" s="330"/>
      <c r="F267" s="263"/>
    </row>
    <row r="268" spans="1:6">
      <c r="A268" s="341"/>
      <c r="B268" s="44" t="s">
        <v>1300</v>
      </c>
      <c r="C268" s="184" t="s">
        <v>227</v>
      </c>
      <c r="D268" s="329">
        <v>16</v>
      </c>
      <c r="E268" s="330"/>
      <c r="F268" s="263"/>
    </row>
    <row r="269" spans="1:6" ht="28.5">
      <c r="A269" s="343"/>
      <c r="B269" s="44" t="s">
        <v>1301</v>
      </c>
      <c r="C269" s="184" t="s">
        <v>227</v>
      </c>
      <c r="D269" s="329">
        <v>1</v>
      </c>
      <c r="E269" s="330"/>
      <c r="F269" s="263"/>
    </row>
    <row r="270" spans="1:6" ht="28.5">
      <c r="A270" s="343"/>
      <c r="B270" s="44" t="s">
        <v>1302</v>
      </c>
      <c r="C270" s="184" t="s">
        <v>227</v>
      </c>
      <c r="D270" s="329">
        <v>1</v>
      </c>
      <c r="E270" s="330"/>
      <c r="F270" s="263"/>
    </row>
    <row r="271" spans="1:6" ht="28.5">
      <c r="A271" s="343"/>
      <c r="B271" s="44" t="s">
        <v>1303</v>
      </c>
      <c r="C271" s="184" t="s">
        <v>227</v>
      </c>
      <c r="D271" s="329">
        <v>1</v>
      </c>
      <c r="E271" s="330"/>
      <c r="F271" s="263"/>
    </row>
    <row r="272" spans="1:6" ht="28.5">
      <c r="A272" s="343"/>
      <c r="B272" s="44" t="s">
        <v>1304</v>
      </c>
      <c r="C272" s="184" t="s">
        <v>227</v>
      </c>
      <c r="D272" s="329">
        <v>1</v>
      </c>
      <c r="E272" s="330"/>
      <c r="F272" s="263"/>
    </row>
    <row r="273" spans="1:6" ht="28.5">
      <c r="A273" s="343"/>
      <c r="B273" s="44" t="s">
        <v>1305</v>
      </c>
      <c r="C273" s="184" t="s">
        <v>227</v>
      </c>
      <c r="D273" s="329">
        <v>6</v>
      </c>
      <c r="E273" s="330"/>
      <c r="F273" s="263"/>
    </row>
    <row r="274" spans="1:6" ht="28.5">
      <c r="A274" s="343"/>
      <c r="B274" s="44" t="s">
        <v>1306</v>
      </c>
      <c r="C274" s="184" t="s">
        <v>227</v>
      </c>
      <c r="D274" s="329">
        <v>6</v>
      </c>
      <c r="E274" s="330"/>
      <c r="F274" s="263"/>
    </row>
    <row r="275" spans="1:6" ht="28.5">
      <c r="A275" s="343"/>
      <c r="B275" s="44" t="s">
        <v>1307</v>
      </c>
      <c r="C275" s="184" t="s">
        <v>227</v>
      </c>
      <c r="D275" s="329">
        <v>6</v>
      </c>
      <c r="E275" s="330"/>
      <c r="F275" s="263"/>
    </row>
    <row r="276" spans="1:6" ht="28.5">
      <c r="A276" s="343"/>
      <c r="B276" s="44" t="s">
        <v>1308</v>
      </c>
      <c r="C276" s="184" t="s">
        <v>227</v>
      </c>
      <c r="D276" s="329">
        <v>6</v>
      </c>
      <c r="E276" s="330"/>
      <c r="F276" s="263"/>
    </row>
    <row r="277" spans="1:6" ht="28.5">
      <c r="A277" s="341"/>
      <c r="B277" s="44" t="s">
        <v>1309</v>
      </c>
      <c r="C277" s="184" t="s">
        <v>227</v>
      </c>
      <c r="D277" s="329">
        <v>16</v>
      </c>
      <c r="E277" s="330"/>
      <c r="F277" s="263"/>
    </row>
    <row r="278" spans="1:6" ht="57">
      <c r="A278" s="341"/>
      <c r="B278" s="44" t="s">
        <v>1310</v>
      </c>
      <c r="C278" s="184" t="s">
        <v>227</v>
      </c>
      <c r="D278" s="329">
        <v>1</v>
      </c>
      <c r="E278" s="330"/>
      <c r="F278" s="263"/>
    </row>
    <row r="279" spans="1:6">
      <c r="A279" s="341"/>
      <c r="B279" s="44" t="s">
        <v>1311</v>
      </c>
      <c r="C279" s="184" t="s">
        <v>227</v>
      </c>
      <c r="D279" s="329">
        <v>3</v>
      </c>
      <c r="E279" s="330"/>
      <c r="F279" s="263"/>
    </row>
    <row r="280" spans="1:6" ht="28.5">
      <c r="A280" s="341"/>
      <c r="B280" s="44" t="s">
        <v>1312</v>
      </c>
      <c r="C280" s="184" t="s">
        <v>227</v>
      </c>
      <c r="D280" s="329">
        <v>2</v>
      </c>
      <c r="E280" s="330"/>
      <c r="F280" s="263"/>
    </row>
    <row r="281" spans="1:6" ht="28.5">
      <c r="A281" s="341"/>
      <c r="B281" s="44" t="s">
        <v>1313</v>
      </c>
      <c r="C281" s="184" t="s">
        <v>227</v>
      </c>
      <c r="D281" s="329">
        <v>1</v>
      </c>
      <c r="E281" s="330"/>
      <c r="F281" s="263"/>
    </row>
    <row r="282" spans="1:6" ht="28.5">
      <c r="A282" s="341"/>
      <c r="B282" s="44" t="s">
        <v>1314</v>
      </c>
      <c r="C282" s="184" t="s">
        <v>227</v>
      </c>
      <c r="D282" s="329">
        <v>3</v>
      </c>
      <c r="E282" s="330"/>
      <c r="F282" s="263"/>
    </row>
    <row r="283" spans="1:6" ht="28.5">
      <c r="A283" s="341"/>
      <c r="B283" s="44" t="s">
        <v>1315</v>
      </c>
      <c r="C283" s="184" t="s">
        <v>227</v>
      </c>
      <c r="D283" s="329">
        <v>3</v>
      </c>
      <c r="E283" s="330"/>
      <c r="F283" s="263"/>
    </row>
    <row r="284" spans="1:6" ht="28.5">
      <c r="A284" s="341"/>
      <c r="B284" s="44" t="s">
        <v>1316</v>
      </c>
      <c r="C284" s="184" t="s">
        <v>227</v>
      </c>
      <c r="D284" s="329">
        <v>1</v>
      </c>
      <c r="E284" s="330"/>
      <c r="F284" s="263"/>
    </row>
    <row r="285" spans="1:6" ht="28.5">
      <c r="A285" s="341"/>
      <c r="B285" s="44" t="s">
        <v>1317</v>
      </c>
      <c r="C285" s="184" t="s">
        <v>227</v>
      </c>
      <c r="D285" s="329">
        <v>1</v>
      </c>
      <c r="E285" s="330"/>
      <c r="F285" s="263"/>
    </row>
    <row r="286" spans="1:6" ht="28.5">
      <c r="A286" s="341"/>
      <c r="B286" s="44" t="s">
        <v>1318</v>
      </c>
      <c r="C286" s="184" t="s">
        <v>227</v>
      </c>
      <c r="D286" s="329">
        <v>6</v>
      </c>
      <c r="E286" s="330"/>
      <c r="F286" s="263"/>
    </row>
    <row r="287" spans="1:6">
      <c r="A287" s="341"/>
      <c r="B287" s="44" t="s">
        <v>1319</v>
      </c>
      <c r="C287" s="184" t="s">
        <v>227</v>
      </c>
      <c r="D287" s="329">
        <v>6</v>
      </c>
      <c r="E287" s="330"/>
      <c r="F287" s="263"/>
    </row>
    <row r="288" spans="1:6">
      <c r="A288" s="341"/>
      <c r="B288" s="44" t="s">
        <v>1320</v>
      </c>
      <c r="C288" s="184" t="s">
        <v>227</v>
      </c>
      <c r="D288" s="329">
        <v>6</v>
      </c>
      <c r="E288" s="330"/>
      <c r="F288" s="263"/>
    </row>
    <row r="289" spans="1:6" ht="28.5">
      <c r="A289" s="341"/>
      <c r="B289" s="44" t="s">
        <v>1321</v>
      </c>
      <c r="C289" s="184" t="s">
        <v>227</v>
      </c>
      <c r="D289" s="329">
        <v>6</v>
      </c>
      <c r="E289" s="330"/>
      <c r="F289" s="263"/>
    </row>
    <row r="290" spans="1:6" ht="42.75">
      <c r="A290" s="341"/>
      <c r="B290" s="44" t="s">
        <v>1322</v>
      </c>
      <c r="C290" s="184" t="s">
        <v>227</v>
      </c>
      <c r="D290" s="329">
        <v>1</v>
      </c>
      <c r="E290" s="330"/>
      <c r="F290" s="263"/>
    </row>
    <row r="291" spans="1:6" ht="28.5">
      <c r="A291" s="341"/>
      <c r="B291" s="44" t="s">
        <v>1323</v>
      </c>
      <c r="C291" s="184" t="s">
        <v>227</v>
      </c>
      <c r="D291" s="329">
        <v>1</v>
      </c>
      <c r="E291" s="330"/>
      <c r="F291" s="263"/>
    </row>
    <row r="292" spans="1:6" ht="28.5">
      <c r="A292" s="342"/>
      <c r="B292" s="44" t="s">
        <v>1321</v>
      </c>
      <c r="C292" s="184" t="s">
        <v>227</v>
      </c>
      <c r="D292" s="329">
        <v>1</v>
      </c>
      <c r="E292" s="330"/>
      <c r="F292" s="263"/>
    </row>
    <row r="293" spans="1:6" ht="42.75">
      <c r="A293" s="342"/>
      <c r="B293" s="44" t="s">
        <v>1324</v>
      </c>
      <c r="C293" s="184" t="s">
        <v>227</v>
      </c>
      <c r="D293" s="329">
        <v>1</v>
      </c>
      <c r="E293" s="330"/>
      <c r="F293" s="263"/>
    </row>
    <row r="294" spans="1:6" ht="28.5">
      <c r="A294" s="343"/>
      <c r="B294" s="44" t="s">
        <v>1325</v>
      </c>
      <c r="C294" s="184" t="s">
        <v>227</v>
      </c>
      <c r="D294" s="329">
        <v>2</v>
      </c>
      <c r="E294" s="330"/>
      <c r="F294" s="263"/>
    </row>
    <row r="295" spans="1:6" ht="42.75">
      <c r="A295" s="343"/>
      <c r="B295" s="44" t="s">
        <v>1326</v>
      </c>
      <c r="C295" s="184" t="s">
        <v>227</v>
      </c>
      <c r="D295" s="329">
        <v>3</v>
      </c>
      <c r="E295" s="330"/>
      <c r="F295" s="263"/>
    </row>
    <row r="296" spans="1:6" ht="57">
      <c r="A296" s="341"/>
      <c r="B296" s="44" t="s">
        <v>1327</v>
      </c>
      <c r="C296" s="184" t="s">
        <v>227</v>
      </c>
      <c r="D296" s="329">
        <v>1</v>
      </c>
      <c r="E296" s="330"/>
      <c r="F296" s="263"/>
    </row>
    <row r="297" spans="1:6" ht="28.5">
      <c r="A297" s="344"/>
      <c r="B297" s="44" t="s">
        <v>1328</v>
      </c>
      <c r="C297" s="184" t="s">
        <v>227</v>
      </c>
      <c r="D297" s="329">
        <v>3</v>
      </c>
      <c r="E297" s="330"/>
      <c r="F297" s="263"/>
    </row>
    <row r="298" spans="1:6">
      <c r="A298" s="344"/>
      <c r="B298" s="44" t="s">
        <v>1329</v>
      </c>
      <c r="C298" s="184" t="s">
        <v>227</v>
      </c>
      <c r="D298" s="329">
        <v>3</v>
      </c>
      <c r="E298" s="330"/>
      <c r="F298" s="263"/>
    </row>
    <row r="299" spans="1:6">
      <c r="A299" s="341"/>
      <c r="B299" s="44" t="s">
        <v>1330</v>
      </c>
      <c r="C299" s="184" t="s">
        <v>227</v>
      </c>
      <c r="D299" s="329">
        <v>3</v>
      </c>
      <c r="E299" s="330"/>
      <c r="F299" s="263"/>
    </row>
    <row r="300" spans="1:6">
      <c r="A300" s="341"/>
      <c r="B300" s="44" t="s">
        <v>1331</v>
      </c>
      <c r="C300" s="184" t="s">
        <v>228</v>
      </c>
      <c r="D300" s="329">
        <v>1</v>
      </c>
      <c r="E300" s="330"/>
      <c r="F300" s="263"/>
    </row>
    <row r="301" spans="1:6" ht="28.5">
      <c r="A301" s="341"/>
      <c r="B301" s="44" t="s">
        <v>1332</v>
      </c>
      <c r="C301" s="184" t="s">
        <v>228</v>
      </c>
      <c r="D301" s="329">
        <v>4</v>
      </c>
      <c r="E301" s="330"/>
      <c r="F301" s="263"/>
    </row>
    <row r="302" spans="1:6">
      <c r="A302" s="341"/>
      <c r="B302" s="44" t="s">
        <v>1333</v>
      </c>
      <c r="C302" s="184" t="s">
        <v>227</v>
      </c>
      <c r="D302" s="329">
        <v>3</v>
      </c>
      <c r="E302" s="330"/>
      <c r="F302" s="263"/>
    </row>
    <row r="303" spans="1:6">
      <c r="A303" s="341"/>
      <c r="B303" s="44" t="s">
        <v>1334</v>
      </c>
      <c r="C303" s="184" t="s">
        <v>227</v>
      </c>
      <c r="D303" s="329">
        <v>6</v>
      </c>
      <c r="E303" s="330"/>
      <c r="F303" s="263"/>
    </row>
    <row r="304" spans="1:6">
      <c r="A304" s="341"/>
      <c r="B304" s="44" t="s">
        <v>1335</v>
      </c>
      <c r="C304" s="184" t="s">
        <v>227</v>
      </c>
      <c r="D304" s="329">
        <v>40</v>
      </c>
      <c r="E304" s="330"/>
      <c r="F304" s="263"/>
    </row>
    <row r="305" spans="1:6" ht="28.5">
      <c r="A305" s="341"/>
      <c r="B305" s="44" t="s">
        <v>1336</v>
      </c>
      <c r="C305" s="184" t="s">
        <v>227</v>
      </c>
      <c r="D305" s="329">
        <v>1</v>
      </c>
      <c r="E305" s="330"/>
      <c r="F305" s="263"/>
    </row>
    <row r="306" spans="1:6" ht="42.75">
      <c r="A306" s="341"/>
      <c r="B306" s="44" t="s">
        <v>1337</v>
      </c>
      <c r="C306" s="184" t="s">
        <v>229</v>
      </c>
      <c r="D306" s="329">
        <v>1</v>
      </c>
      <c r="E306" s="330"/>
      <c r="F306" s="263"/>
    </row>
    <row r="307" spans="1:6">
      <c r="A307" s="345"/>
      <c r="B307" s="44" t="s">
        <v>1338</v>
      </c>
      <c r="C307" s="184" t="s">
        <v>229</v>
      </c>
      <c r="D307" s="329">
        <v>1</v>
      </c>
      <c r="E307" s="330"/>
      <c r="F307" s="263"/>
    </row>
    <row r="308" spans="1:6">
      <c r="A308" s="346"/>
      <c r="B308" s="347" t="s">
        <v>1263</v>
      </c>
      <c r="C308" s="348" t="s">
        <v>229</v>
      </c>
      <c r="D308" s="349">
        <v>2</v>
      </c>
      <c r="E308" s="332"/>
      <c r="F308" s="265">
        <f t="shared" ref="F308" si="15">ROUND((D308*E308),2)</f>
        <v>0</v>
      </c>
    </row>
    <row r="309" spans="1:6" ht="28.5">
      <c r="A309" s="177" t="s">
        <v>1347</v>
      </c>
      <c r="B309" s="178" t="s">
        <v>1339</v>
      </c>
      <c r="C309" s="191"/>
      <c r="D309" s="350"/>
      <c r="E309" s="327"/>
      <c r="F309" s="325"/>
    </row>
    <row r="310" spans="1:6" ht="42.75">
      <c r="A310" s="351"/>
      <c r="B310" s="44" t="s">
        <v>1340</v>
      </c>
      <c r="C310" s="184" t="s">
        <v>227</v>
      </c>
      <c r="D310" s="329">
        <v>1</v>
      </c>
      <c r="E310" s="330"/>
      <c r="F310" s="263"/>
    </row>
    <row r="311" spans="1:6" ht="28.5">
      <c r="A311" s="351"/>
      <c r="B311" s="44" t="s">
        <v>1341</v>
      </c>
      <c r="C311" s="184" t="s">
        <v>227</v>
      </c>
      <c r="D311" s="329">
        <v>1</v>
      </c>
      <c r="E311" s="330"/>
      <c r="F311" s="263"/>
    </row>
    <row r="312" spans="1:6" ht="28.5">
      <c r="A312" s="351"/>
      <c r="B312" s="44" t="s">
        <v>1342</v>
      </c>
      <c r="C312" s="184" t="s">
        <v>227</v>
      </c>
      <c r="D312" s="329">
        <v>2</v>
      </c>
      <c r="E312" s="330"/>
      <c r="F312" s="263"/>
    </row>
    <row r="313" spans="1:6" ht="28.5">
      <c r="A313" s="352"/>
      <c r="B313" s="44" t="s">
        <v>1343</v>
      </c>
      <c r="C313" s="184" t="s">
        <v>227</v>
      </c>
      <c r="D313" s="329">
        <v>3</v>
      </c>
      <c r="E313" s="330"/>
      <c r="F313" s="263"/>
    </row>
    <row r="314" spans="1:6" ht="28.5">
      <c r="A314" s="353"/>
      <c r="B314" s="44" t="s">
        <v>1344</v>
      </c>
      <c r="C314" s="184" t="s">
        <v>227</v>
      </c>
      <c r="D314" s="329">
        <v>1</v>
      </c>
      <c r="E314" s="330"/>
      <c r="F314" s="263"/>
    </row>
    <row r="315" spans="1:6">
      <c r="A315" s="353"/>
      <c r="B315" s="44" t="s">
        <v>1345</v>
      </c>
      <c r="C315" s="184" t="s">
        <v>229</v>
      </c>
      <c r="D315" s="329">
        <v>1</v>
      </c>
      <c r="E315" s="330"/>
      <c r="F315" s="263"/>
    </row>
    <row r="316" spans="1:6">
      <c r="A316" s="354"/>
      <c r="B316" s="347" t="s">
        <v>1263</v>
      </c>
      <c r="C316" s="348" t="s">
        <v>229</v>
      </c>
      <c r="D316" s="349">
        <v>2</v>
      </c>
      <c r="E316" s="332"/>
      <c r="F316" s="265">
        <f t="shared" ref="F316" si="16">ROUND((D316*E316),2)</f>
        <v>0</v>
      </c>
    </row>
    <row r="317" spans="1:6">
      <c r="A317" s="122"/>
      <c r="B317" s="92" t="s">
        <v>1228</v>
      </c>
      <c r="C317" s="32"/>
      <c r="D317" s="228"/>
      <c r="E317" s="233"/>
      <c r="F317" s="228">
        <f>F308+F316</f>
        <v>0</v>
      </c>
    </row>
    <row r="318" spans="1:6">
      <c r="A318" s="31" t="s">
        <v>1229</v>
      </c>
      <c r="B318" s="156" t="s">
        <v>1230</v>
      </c>
      <c r="C318" s="32"/>
      <c r="D318" s="271"/>
      <c r="E318" s="272"/>
      <c r="F318" s="273"/>
    </row>
    <row r="319" spans="1:6" ht="51">
      <c r="A319" s="182" t="s">
        <v>1398</v>
      </c>
      <c r="B319" s="198" t="s">
        <v>1399</v>
      </c>
      <c r="C319" s="175" t="s">
        <v>76</v>
      </c>
      <c r="D319" s="335">
        <v>2200</v>
      </c>
      <c r="E319" s="333"/>
      <c r="F319" s="248">
        <f t="shared" ref="F319:F369" si="17">ROUND((D319*E319),2)</f>
        <v>0</v>
      </c>
    </row>
    <row r="320" spans="1:6" ht="51">
      <c r="A320" s="177" t="s">
        <v>1348</v>
      </c>
      <c r="B320" s="190" t="s">
        <v>1349</v>
      </c>
      <c r="C320" s="184" t="s">
        <v>76</v>
      </c>
      <c r="D320" s="335">
        <v>800</v>
      </c>
      <c r="E320" s="333"/>
      <c r="F320" s="248">
        <f t="shared" si="17"/>
        <v>0</v>
      </c>
    </row>
    <row r="321" spans="1:6" ht="51">
      <c r="A321" s="177" t="s">
        <v>1350</v>
      </c>
      <c r="B321" s="187" t="s">
        <v>1351</v>
      </c>
      <c r="C321" s="175" t="s">
        <v>76</v>
      </c>
      <c r="D321" s="329">
        <v>360</v>
      </c>
      <c r="E321" s="333"/>
      <c r="F321" s="248">
        <f t="shared" si="17"/>
        <v>0</v>
      </c>
    </row>
    <row r="322" spans="1:6" ht="51">
      <c r="A322" s="177" t="s">
        <v>1352</v>
      </c>
      <c r="B322" s="364" t="s">
        <v>1353</v>
      </c>
      <c r="C322" s="336"/>
      <c r="D322" s="337"/>
      <c r="E322" s="333"/>
      <c r="F322" s="248"/>
    </row>
    <row r="323" spans="1:6">
      <c r="A323" s="183" t="s">
        <v>1475</v>
      </c>
      <c r="B323" s="365" t="s">
        <v>1354</v>
      </c>
      <c r="C323" s="336" t="s">
        <v>76</v>
      </c>
      <c r="D323" s="337">
        <v>20</v>
      </c>
      <c r="E323" s="333"/>
      <c r="F323" s="248">
        <f t="shared" si="17"/>
        <v>0</v>
      </c>
    </row>
    <row r="324" spans="1:6">
      <c r="A324" s="180" t="s">
        <v>1470</v>
      </c>
      <c r="B324" s="365" t="s">
        <v>1355</v>
      </c>
      <c r="C324" s="336" t="s">
        <v>76</v>
      </c>
      <c r="D324" s="337">
        <v>100</v>
      </c>
      <c r="E324" s="333"/>
      <c r="F324" s="248">
        <f t="shared" si="17"/>
        <v>0</v>
      </c>
    </row>
    <row r="325" spans="1:6" ht="76.5">
      <c r="A325" s="177" t="s">
        <v>1356</v>
      </c>
      <c r="B325" s="186" t="s">
        <v>1357</v>
      </c>
      <c r="C325" s="179" t="s">
        <v>227</v>
      </c>
      <c r="D325" s="326">
        <v>16</v>
      </c>
      <c r="E325" s="333"/>
      <c r="F325" s="248">
        <f t="shared" si="17"/>
        <v>0</v>
      </c>
    </row>
    <row r="326" spans="1:6" ht="63.75">
      <c r="A326" s="177" t="s">
        <v>1358</v>
      </c>
      <c r="B326" s="194" t="s">
        <v>1359</v>
      </c>
      <c r="C326" s="175" t="s">
        <v>227</v>
      </c>
      <c r="D326" s="335">
        <v>6</v>
      </c>
      <c r="E326" s="333"/>
      <c r="F326" s="248">
        <f t="shared" si="17"/>
        <v>0</v>
      </c>
    </row>
    <row r="327" spans="1:6" ht="38.25">
      <c r="A327" s="177" t="s">
        <v>1400</v>
      </c>
      <c r="B327" s="193" t="s">
        <v>1401</v>
      </c>
      <c r="C327" s="179"/>
      <c r="D327" s="326"/>
      <c r="E327" s="327"/>
      <c r="F327" s="325"/>
    </row>
    <row r="328" spans="1:6" ht="51">
      <c r="A328" s="183"/>
      <c r="B328" s="366" t="s">
        <v>1402</v>
      </c>
      <c r="C328" s="184" t="s">
        <v>227</v>
      </c>
      <c r="D328" s="329">
        <v>1</v>
      </c>
      <c r="E328" s="330"/>
      <c r="F328" s="263"/>
    </row>
    <row r="329" spans="1:6" ht="25.5">
      <c r="A329" s="183"/>
      <c r="B329" s="366" t="s">
        <v>1403</v>
      </c>
      <c r="C329" s="184" t="s">
        <v>227</v>
      </c>
      <c r="D329" s="329">
        <v>2</v>
      </c>
      <c r="E329" s="330"/>
      <c r="F329" s="263"/>
    </row>
    <row r="330" spans="1:6" ht="25.5">
      <c r="A330" s="183"/>
      <c r="B330" s="366" t="s">
        <v>1404</v>
      </c>
      <c r="C330" s="184" t="s">
        <v>227</v>
      </c>
      <c r="D330" s="329">
        <v>2</v>
      </c>
      <c r="E330" s="330"/>
      <c r="F330" s="263"/>
    </row>
    <row r="331" spans="1:6" ht="38.25">
      <c r="A331" s="183"/>
      <c r="B331" s="366" t="s">
        <v>1405</v>
      </c>
      <c r="C331" s="184" t="s">
        <v>227</v>
      </c>
      <c r="D331" s="329">
        <v>3</v>
      </c>
      <c r="E331" s="330"/>
      <c r="F331" s="263"/>
    </row>
    <row r="332" spans="1:6" ht="25.5">
      <c r="A332" s="183"/>
      <c r="B332" s="366" t="s">
        <v>1406</v>
      </c>
      <c r="C332" s="184" t="s">
        <v>227</v>
      </c>
      <c r="D332" s="329">
        <v>1</v>
      </c>
      <c r="E332" s="330"/>
      <c r="F332" s="263"/>
    </row>
    <row r="333" spans="1:6">
      <c r="A333" s="180"/>
      <c r="B333" s="358" t="s">
        <v>1263</v>
      </c>
      <c r="C333" s="367" t="s">
        <v>229</v>
      </c>
      <c r="D333" s="368">
        <v>1</v>
      </c>
      <c r="E333" s="332"/>
      <c r="F333" s="265">
        <f t="shared" si="17"/>
        <v>0</v>
      </c>
    </row>
    <row r="334" spans="1:6" ht="63.75">
      <c r="A334" s="177" t="s">
        <v>1360</v>
      </c>
      <c r="B334" s="194" t="s">
        <v>1361</v>
      </c>
      <c r="C334" s="175" t="s">
        <v>227</v>
      </c>
      <c r="D334" s="335">
        <v>4</v>
      </c>
      <c r="E334" s="333"/>
      <c r="F334" s="248">
        <f t="shared" si="17"/>
        <v>0</v>
      </c>
    </row>
    <row r="335" spans="1:6" ht="38.25">
      <c r="A335" s="177" t="s">
        <v>1407</v>
      </c>
      <c r="B335" s="194" t="s">
        <v>1408</v>
      </c>
      <c r="C335" s="175" t="s">
        <v>227</v>
      </c>
      <c r="D335" s="335">
        <v>96</v>
      </c>
      <c r="E335" s="333"/>
      <c r="F335" s="248">
        <f t="shared" si="17"/>
        <v>0</v>
      </c>
    </row>
    <row r="336" spans="1:6" ht="51">
      <c r="A336" s="177" t="s">
        <v>1362</v>
      </c>
      <c r="B336" s="194" t="s">
        <v>1363</v>
      </c>
      <c r="C336" s="175" t="s">
        <v>227</v>
      </c>
      <c r="D336" s="335">
        <v>24</v>
      </c>
      <c r="E336" s="333"/>
      <c r="F336" s="248">
        <f t="shared" si="17"/>
        <v>0</v>
      </c>
    </row>
    <row r="337" spans="1:6" ht="25.5">
      <c r="A337" s="177" t="s">
        <v>1364</v>
      </c>
      <c r="B337" s="188" t="s">
        <v>1365</v>
      </c>
      <c r="C337" s="184" t="s">
        <v>227</v>
      </c>
      <c r="D337" s="329">
        <v>24</v>
      </c>
      <c r="E337" s="333"/>
      <c r="F337" s="248">
        <f t="shared" si="17"/>
        <v>0</v>
      </c>
    </row>
    <row r="338" spans="1:6" ht="28.5">
      <c r="A338" s="177" t="s">
        <v>1366</v>
      </c>
      <c r="B338" s="199" t="s">
        <v>1367</v>
      </c>
      <c r="C338" s="179"/>
      <c r="D338" s="326"/>
      <c r="E338" s="327"/>
      <c r="F338" s="325"/>
    </row>
    <row r="339" spans="1:6" ht="85.5">
      <c r="A339" s="183"/>
      <c r="B339" s="369" t="s">
        <v>1421</v>
      </c>
      <c r="C339" s="184" t="s">
        <v>228</v>
      </c>
      <c r="D339" s="329">
        <v>1</v>
      </c>
      <c r="E339" s="330"/>
      <c r="F339" s="263"/>
    </row>
    <row r="340" spans="1:6" ht="85.5">
      <c r="A340" s="183"/>
      <c r="B340" s="369" t="s">
        <v>1422</v>
      </c>
      <c r="C340" s="184" t="s">
        <v>228</v>
      </c>
      <c r="D340" s="329">
        <v>1</v>
      </c>
      <c r="E340" s="330"/>
      <c r="F340" s="263"/>
    </row>
    <row r="341" spans="1:6" ht="28.5">
      <c r="A341" s="183"/>
      <c r="B341" s="369" t="s">
        <v>1423</v>
      </c>
      <c r="C341" s="184" t="s">
        <v>228</v>
      </c>
      <c r="D341" s="329">
        <v>3</v>
      </c>
      <c r="E341" s="330"/>
      <c r="F341" s="263"/>
    </row>
    <row r="342" spans="1:6" ht="28.5">
      <c r="A342" s="183"/>
      <c r="B342" s="369" t="s">
        <v>1424</v>
      </c>
      <c r="C342" s="184" t="s">
        <v>228</v>
      </c>
      <c r="D342" s="329">
        <v>3</v>
      </c>
      <c r="E342" s="330"/>
      <c r="F342" s="263"/>
    </row>
    <row r="343" spans="1:6" ht="42.75">
      <c r="A343" s="183"/>
      <c r="B343" s="370" t="s">
        <v>1425</v>
      </c>
      <c r="C343" s="184" t="s">
        <v>228</v>
      </c>
      <c r="D343" s="329">
        <v>1</v>
      </c>
      <c r="E343" s="330"/>
      <c r="F343" s="263"/>
    </row>
    <row r="344" spans="1:6" ht="42.75">
      <c r="A344" s="183"/>
      <c r="B344" s="369" t="s">
        <v>1426</v>
      </c>
      <c r="C344" s="184" t="s">
        <v>227</v>
      </c>
      <c r="D344" s="329">
        <v>3</v>
      </c>
      <c r="E344" s="330"/>
      <c r="F344" s="263"/>
    </row>
    <row r="345" spans="1:6" ht="42.75">
      <c r="A345" s="183"/>
      <c r="B345" s="371" t="s">
        <v>1427</v>
      </c>
      <c r="C345" s="184" t="s">
        <v>227</v>
      </c>
      <c r="D345" s="329">
        <v>1</v>
      </c>
      <c r="E345" s="330"/>
      <c r="F345" s="263"/>
    </row>
    <row r="346" spans="1:6" ht="57">
      <c r="A346" s="183"/>
      <c r="B346" s="372" t="s">
        <v>1428</v>
      </c>
      <c r="C346" s="184" t="s">
        <v>229</v>
      </c>
      <c r="D346" s="329">
        <v>1</v>
      </c>
      <c r="E346" s="330"/>
      <c r="F346" s="263"/>
    </row>
    <row r="347" spans="1:6">
      <c r="A347" s="180"/>
      <c r="B347" s="373" t="s">
        <v>1263</v>
      </c>
      <c r="C347" s="181" t="s">
        <v>229</v>
      </c>
      <c r="D347" s="334">
        <v>2</v>
      </c>
      <c r="E347" s="332"/>
      <c r="F347" s="265">
        <f t="shared" si="17"/>
        <v>0</v>
      </c>
    </row>
    <row r="348" spans="1:6" ht="28.5">
      <c r="A348" s="177" t="s">
        <v>1376</v>
      </c>
      <c r="B348" s="199" t="s">
        <v>1377</v>
      </c>
      <c r="C348" s="179"/>
      <c r="D348" s="326"/>
      <c r="E348" s="327"/>
      <c r="F348" s="325"/>
    </row>
    <row r="349" spans="1:6" ht="28.5">
      <c r="A349" s="183"/>
      <c r="B349" s="374" t="s">
        <v>1429</v>
      </c>
      <c r="C349" s="184" t="s">
        <v>227</v>
      </c>
      <c r="D349" s="329">
        <v>1</v>
      </c>
      <c r="E349" s="330"/>
      <c r="F349" s="263"/>
    </row>
    <row r="350" spans="1:6" ht="28.5">
      <c r="A350" s="183"/>
      <c r="B350" s="374" t="s">
        <v>1430</v>
      </c>
      <c r="C350" s="184" t="s">
        <v>227</v>
      </c>
      <c r="D350" s="329">
        <v>3</v>
      </c>
      <c r="E350" s="330"/>
      <c r="F350" s="263"/>
    </row>
    <row r="351" spans="1:6">
      <c r="A351" s="183"/>
      <c r="B351" s="374" t="s">
        <v>1431</v>
      </c>
      <c r="C351" s="184" t="s">
        <v>227</v>
      </c>
      <c r="D351" s="329">
        <v>1</v>
      </c>
      <c r="E351" s="330"/>
      <c r="F351" s="263"/>
    </row>
    <row r="352" spans="1:6" ht="28.5">
      <c r="A352" s="183"/>
      <c r="B352" s="374" t="s">
        <v>1432</v>
      </c>
      <c r="C352" s="184" t="s">
        <v>227</v>
      </c>
      <c r="D352" s="329">
        <v>2</v>
      </c>
      <c r="E352" s="330"/>
      <c r="F352" s="263"/>
    </row>
    <row r="353" spans="1:6">
      <c r="A353" s="183"/>
      <c r="B353" s="375" t="s">
        <v>1433</v>
      </c>
      <c r="C353" s="184" t="s">
        <v>227</v>
      </c>
      <c r="D353" s="329">
        <v>1</v>
      </c>
      <c r="E353" s="330"/>
      <c r="F353" s="263"/>
    </row>
    <row r="354" spans="1:6">
      <c r="A354" s="180"/>
      <c r="B354" s="373" t="s">
        <v>1263</v>
      </c>
      <c r="C354" s="348" t="s">
        <v>229</v>
      </c>
      <c r="D354" s="349">
        <v>2</v>
      </c>
      <c r="E354" s="332"/>
      <c r="F354" s="265">
        <f t="shared" si="17"/>
        <v>0</v>
      </c>
    </row>
    <row r="355" spans="1:6" ht="28.5">
      <c r="A355" s="177" t="s">
        <v>1409</v>
      </c>
      <c r="B355" s="202" t="s">
        <v>1410</v>
      </c>
      <c r="C355" s="376"/>
      <c r="D355" s="201"/>
      <c r="E355" s="327"/>
      <c r="F355" s="325"/>
    </row>
    <row r="356" spans="1:6" ht="28.5">
      <c r="A356" s="353"/>
      <c r="B356" s="369" t="s">
        <v>1412</v>
      </c>
      <c r="C356" s="184" t="s">
        <v>227</v>
      </c>
      <c r="D356" s="329">
        <v>1</v>
      </c>
      <c r="E356" s="330"/>
      <c r="F356" s="263"/>
    </row>
    <row r="357" spans="1:6" ht="57">
      <c r="A357" s="353"/>
      <c r="B357" s="369" t="s">
        <v>1413</v>
      </c>
      <c r="C357" s="184" t="s">
        <v>227</v>
      </c>
      <c r="D357" s="329">
        <v>1</v>
      </c>
      <c r="E357" s="330"/>
      <c r="F357" s="263"/>
    </row>
    <row r="358" spans="1:6" ht="57">
      <c r="A358" s="353"/>
      <c r="B358" s="369" t="s">
        <v>1417</v>
      </c>
      <c r="C358" s="184"/>
      <c r="D358" s="329"/>
      <c r="E358" s="330"/>
      <c r="F358" s="263"/>
    </row>
    <row r="359" spans="1:6" ht="28.5">
      <c r="A359" s="353"/>
      <c r="B359" s="369" t="s">
        <v>1414</v>
      </c>
      <c r="C359" s="184" t="s">
        <v>227</v>
      </c>
      <c r="D359" s="329">
        <v>1</v>
      </c>
      <c r="E359" s="330"/>
      <c r="F359" s="263"/>
    </row>
    <row r="360" spans="1:6" ht="42.75">
      <c r="A360" s="353"/>
      <c r="B360" s="369" t="s">
        <v>1418</v>
      </c>
      <c r="C360" s="184" t="s">
        <v>227</v>
      </c>
      <c r="D360" s="329">
        <v>1</v>
      </c>
      <c r="E360" s="330"/>
      <c r="F360" s="263"/>
    </row>
    <row r="361" spans="1:6" ht="42.75">
      <c r="A361" s="353"/>
      <c r="B361" s="369" t="s">
        <v>1415</v>
      </c>
      <c r="C361" s="184"/>
      <c r="D361" s="329"/>
      <c r="E361" s="330"/>
      <c r="F361" s="263"/>
    </row>
    <row r="362" spans="1:6" ht="57">
      <c r="A362" s="353"/>
      <c r="B362" s="369" t="s">
        <v>1419</v>
      </c>
      <c r="C362" s="184" t="s">
        <v>227</v>
      </c>
      <c r="D362" s="329">
        <v>1</v>
      </c>
      <c r="E362" s="330"/>
      <c r="F362" s="263"/>
    </row>
    <row r="363" spans="1:6" ht="71.25">
      <c r="A363" s="353"/>
      <c r="B363" s="369" t="s">
        <v>1420</v>
      </c>
      <c r="C363" s="184" t="s">
        <v>227</v>
      </c>
      <c r="D363" s="329">
        <v>1</v>
      </c>
      <c r="E363" s="330"/>
      <c r="F363" s="263"/>
    </row>
    <row r="364" spans="1:6" ht="28.5">
      <c r="A364" s="353"/>
      <c r="B364" s="369" t="s">
        <v>1416</v>
      </c>
      <c r="C364" s="184" t="s">
        <v>227</v>
      </c>
      <c r="D364" s="329">
        <v>6</v>
      </c>
      <c r="E364" s="330"/>
      <c r="F364" s="263"/>
    </row>
    <row r="365" spans="1:6" ht="42.75">
      <c r="A365" s="353"/>
      <c r="B365" s="369" t="s">
        <v>1411</v>
      </c>
      <c r="C365" s="184" t="s">
        <v>227</v>
      </c>
      <c r="D365" s="329">
        <v>1</v>
      </c>
      <c r="E365" s="330"/>
      <c r="F365" s="263"/>
    </row>
    <row r="366" spans="1:6">
      <c r="A366" s="377"/>
      <c r="B366" s="378" t="s">
        <v>1263</v>
      </c>
      <c r="C366" s="379" t="s">
        <v>229</v>
      </c>
      <c r="D366" s="380">
        <v>1</v>
      </c>
      <c r="E366" s="332"/>
      <c r="F366" s="265">
        <f t="shared" si="17"/>
        <v>0</v>
      </c>
    </row>
    <row r="367" spans="1:6" ht="51">
      <c r="A367" s="177" t="s">
        <v>1383</v>
      </c>
      <c r="B367" s="200" t="s">
        <v>1384</v>
      </c>
      <c r="C367" s="175" t="s">
        <v>227</v>
      </c>
      <c r="D367" s="326">
        <v>25</v>
      </c>
      <c r="E367" s="333"/>
      <c r="F367" s="248">
        <f t="shared" si="17"/>
        <v>0</v>
      </c>
    </row>
    <row r="368" spans="1:6">
      <c r="A368" s="177" t="s">
        <v>1385</v>
      </c>
      <c r="B368" s="196" t="s">
        <v>1386</v>
      </c>
      <c r="C368" s="175" t="s">
        <v>229</v>
      </c>
      <c r="D368" s="335">
        <v>64</v>
      </c>
      <c r="E368" s="333"/>
      <c r="F368" s="248">
        <f t="shared" si="17"/>
        <v>0</v>
      </c>
    </row>
    <row r="369" spans="1:6">
      <c r="A369" s="177" t="s">
        <v>1387</v>
      </c>
      <c r="B369" s="197" t="s">
        <v>1388</v>
      </c>
      <c r="C369" s="184" t="s">
        <v>229</v>
      </c>
      <c r="D369" s="329">
        <v>8</v>
      </c>
      <c r="E369" s="333"/>
      <c r="F369" s="248">
        <f t="shared" si="17"/>
        <v>0</v>
      </c>
    </row>
    <row r="370" spans="1:6">
      <c r="A370" s="84"/>
      <c r="B370" s="92" t="s">
        <v>1232</v>
      </c>
      <c r="C370" s="32"/>
      <c r="D370" s="228"/>
      <c r="E370" s="233"/>
      <c r="F370" s="228">
        <f>ROUND((SUM(F319:F321,F323:F324,F325:F326,F333,F334:F337,F347,F354,F366,F367:F369)),2)</f>
        <v>0</v>
      </c>
    </row>
    <row r="371" spans="1:6">
      <c r="A371" s="22" t="s">
        <v>440</v>
      </c>
      <c r="B371" s="22" t="s">
        <v>1222</v>
      </c>
      <c r="C371" s="23"/>
      <c r="D371" s="247"/>
      <c r="E371" s="252"/>
      <c r="F371" s="247">
        <f>F214+F244+F317+F370</f>
        <v>0</v>
      </c>
    </row>
    <row r="372" spans="1:6">
      <c r="E372" s="278"/>
    </row>
    <row r="373" spans="1:6">
      <c r="A373" s="22" t="s">
        <v>1231</v>
      </c>
      <c r="B373" s="22" t="s">
        <v>192</v>
      </c>
      <c r="C373" s="37"/>
      <c r="D373" s="256"/>
      <c r="E373" s="257"/>
      <c r="F373" s="258"/>
    </row>
    <row r="374" spans="1:6" ht="71.25">
      <c r="A374" s="110" t="s">
        <v>1233</v>
      </c>
      <c r="B374" s="27" t="s">
        <v>813</v>
      </c>
      <c r="C374" s="26" t="s">
        <v>51</v>
      </c>
      <c r="D374" s="248">
        <v>1</v>
      </c>
      <c r="E374" s="249"/>
      <c r="F374" s="248">
        <f t="shared" ref="F374" si="18">ROUND((D374*E374),2)</f>
        <v>0</v>
      </c>
    </row>
    <row r="375" spans="1:6">
      <c r="A375" s="22" t="s">
        <v>1231</v>
      </c>
      <c r="B375" s="22" t="s">
        <v>194</v>
      </c>
      <c r="C375" s="23"/>
      <c r="D375" s="247"/>
      <c r="E375" s="252"/>
      <c r="F375" s="247">
        <f>F374</f>
        <v>0</v>
      </c>
    </row>
  </sheetData>
  <sheetProtection password="E667" sheet="1" objects="1" scenarios="1"/>
  <mergeCells count="5">
    <mergeCell ref="A2:C2"/>
    <mergeCell ref="A150:D150"/>
    <mergeCell ref="A176:D176"/>
    <mergeCell ref="A199:D199"/>
    <mergeCell ref="A234:A238"/>
  </mergeCells>
  <pageMargins left="0.7" right="0.7" top="0.75" bottom="0.75" header="0.3" footer="0.3"/>
  <pageSetup paperSize="9" scale="76" fitToHeight="0" orientation="portrait" r:id="rId1"/>
  <headerFooter>
    <oddFooter>&amp;CF/&amp;P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5722C9-1C63-4D61-8D28-EEA4E3EE7D58}">
  <sheetPr>
    <pageSetUpPr fitToPage="1"/>
  </sheetPr>
  <dimension ref="A2:F98"/>
  <sheetViews>
    <sheetView topLeftCell="A13" zoomScaleNormal="100" workbookViewId="0">
      <selection activeCell="E28" sqref="E28"/>
    </sheetView>
  </sheetViews>
  <sheetFormatPr defaultRowHeight="14.25"/>
  <cols>
    <col min="1" max="1" width="11.25" customWidth="1"/>
    <col min="2" max="2" width="36" customWidth="1"/>
    <col min="3" max="3" width="18.375" customWidth="1"/>
    <col min="4" max="4" width="13.875" style="221" customWidth="1"/>
    <col min="5" max="5" width="12.375" style="221" customWidth="1"/>
    <col min="6" max="6" width="14" style="221" customWidth="1"/>
  </cols>
  <sheetData>
    <row r="2" spans="1:3">
      <c r="A2" s="415" t="s">
        <v>1448</v>
      </c>
      <c r="B2" s="416"/>
      <c r="C2" s="416"/>
    </row>
    <row r="3" spans="1:3">
      <c r="A3" s="10"/>
      <c r="B3" s="10"/>
      <c r="C3" s="11"/>
    </row>
    <row r="4" spans="1:3">
      <c r="A4" s="1" t="s">
        <v>0</v>
      </c>
      <c r="B4" s="10"/>
      <c r="C4" s="11"/>
    </row>
    <row r="5" spans="1:3">
      <c r="A5" s="10"/>
      <c r="B5" s="10"/>
      <c r="C5" s="11" t="s">
        <v>825</v>
      </c>
    </row>
    <row r="6" spans="1:3">
      <c r="A6" s="2" t="s">
        <v>426</v>
      </c>
      <c r="B6" s="3" t="s">
        <v>12</v>
      </c>
      <c r="C6" s="212">
        <f>F31</f>
        <v>0</v>
      </c>
    </row>
    <row r="7" spans="1:3">
      <c r="A7" s="2" t="s">
        <v>505</v>
      </c>
      <c r="B7" s="3" t="s">
        <v>492</v>
      </c>
      <c r="C7" s="212"/>
    </row>
    <row r="8" spans="1:3">
      <c r="A8" s="2" t="s">
        <v>294</v>
      </c>
      <c r="B8" s="85" t="s">
        <v>723</v>
      </c>
      <c r="C8" s="212">
        <f>F36</f>
        <v>0</v>
      </c>
    </row>
    <row r="9" spans="1:3">
      <c r="A9" s="2" t="s">
        <v>296</v>
      </c>
      <c r="B9" s="85" t="s">
        <v>779</v>
      </c>
      <c r="C9" s="212">
        <f>F39</f>
        <v>0</v>
      </c>
    </row>
    <row r="10" spans="1:3">
      <c r="A10" s="2" t="s">
        <v>296</v>
      </c>
      <c r="B10" s="85" t="s">
        <v>727</v>
      </c>
      <c r="C10" s="212">
        <f>F42</f>
        <v>0</v>
      </c>
    </row>
    <row r="11" spans="1:3">
      <c r="A11" s="2" t="s">
        <v>298</v>
      </c>
      <c r="B11" s="85" t="s">
        <v>493</v>
      </c>
      <c r="C11" s="212">
        <f>F51</f>
        <v>0</v>
      </c>
    </row>
    <row r="12" spans="1:3">
      <c r="A12" s="4" t="s">
        <v>434</v>
      </c>
      <c r="B12" s="13" t="s">
        <v>517</v>
      </c>
      <c r="C12" s="212"/>
    </row>
    <row r="13" spans="1:3">
      <c r="A13" s="86" t="s">
        <v>361</v>
      </c>
      <c r="B13" s="87" t="s">
        <v>524</v>
      </c>
      <c r="C13" s="212">
        <f>F57</f>
        <v>0</v>
      </c>
    </row>
    <row r="14" spans="1:3">
      <c r="A14" s="4" t="s">
        <v>435</v>
      </c>
      <c r="B14" s="3" t="s">
        <v>539</v>
      </c>
      <c r="C14" s="212"/>
    </row>
    <row r="15" spans="1:3">
      <c r="A15" s="86" t="s">
        <v>425</v>
      </c>
      <c r="B15" s="85" t="s">
        <v>14</v>
      </c>
      <c r="C15" s="212">
        <f>F65</f>
        <v>0</v>
      </c>
    </row>
    <row r="16" spans="1:3">
      <c r="A16" s="86" t="s">
        <v>570</v>
      </c>
      <c r="B16" s="85" t="s">
        <v>571</v>
      </c>
      <c r="C16" s="212">
        <f>F69</f>
        <v>0</v>
      </c>
    </row>
    <row r="17" spans="1:6">
      <c r="A17" s="86" t="s">
        <v>583</v>
      </c>
      <c r="B17" s="85" t="s">
        <v>584</v>
      </c>
      <c r="C17" s="212">
        <f>F76</f>
        <v>0</v>
      </c>
    </row>
    <row r="18" spans="1:6" ht="28.5">
      <c r="A18" s="86" t="s">
        <v>616</v>
      </c>
      <c r="B18" s="85" t="s">
        <v>617</v>
      </c>
      <c r="C18" s="212">
        <f>F79</f>
        <v>0</v>
      </c>
    </row>
    <row r="19" spans="1:6">
      <c r="A19" s="86" t="s">
        <v>619</v>
      </c>
      <c r="B19" s="85" t="s">
        <v>618</v>
      </c>
      <c r="C19" s="212">
        <f>F82</f>
        <v>0</v>
      </c>
    </row>
    <row r="20" spans="1:6">
      <c r="A20" s="5" t="s">
        <v>436</v>
      </c>
      <c r="B20" s="13" t="s">
        <v>636</v>
      </c>
      <c r="C20" s="213"/>
    </row>
    <row r="21" spans="1:6">
      <c r="A21" s="86" t="s">
        <v>449</v>
      </c>
      <c r="B21" s="87" t="s">
        <v>642</v>
      </c>
      <c r="C21" s="213">
        <f>F88</f>
        <v>0</v>
      </c>
    </row>
    <row r="22" spans="1:6">
      <c r="A22" s="5" t="s">
        <v>437</v>
      </c>
      <c r="B22" s="109" t="s">
        <v>647</v>
      </c>
      <c r="C22" s="213"/>
    </row>
    <row r="23" spans="1:6">
      <c r="A23" s="17"/>
      <c r="B23" s="18" t="s">
        <v>8</v>
      </c>
      <c r="C23" s="215">
        <f>SUM(C6:C22)</f>
        <v>0</v>
      </c>
    </row>
    <row r="25" spans="1:6">
      <c r="A25" s="10"/>
      <c r="B25" s="10"/>
      <c r="C25" s="11" t="s">
        <v>48</v>
      </c>
      <c r="D25" s="223" t="s">
        <v>49</v>
      </c>
      <c r="E25" s="223" t="s">
        <v>50</v>
      </c>
      <c r="F25" s="223" t="s">
        <v>7</v>
      </c>
    </row>
    <row r="26" spans="1:6">
      <c r="A26" s="98" t="s">
        <v>426</v>
      </c>
      <c r="B26" s="12" t="s">
        <v>12</v>
      </c>
      <c r="C26" s="15"/>
      <c r="D26" s="225"/>
      <c r="E26" s="225"/>
      <c r="F26" s="225"/>
    </row>
    <row r="27" spans="1:6">
      <c r="A27" s="24" t="s">
        <v>289</v>
      </c>
      <c r="B27" s="112" t="s">
        <v>40</v>
      </c>
      <c r="C27" s="26"/>
      <c r="D27" s="248"/>
      <c r="E27" s="249"/>
      <c r="F27" s="248"/>
    </row>
    <row r="28" spans="1:6">
      <c r="A28" s="24" t="s">
        <v>489</v>
      </c>
      <c r="B28" s="113" t="s">
        <v>42</v>
      </c>
      <c r="C28" s="28" t="s">
        <v>51</v>
      </c>
      <c r="D28" s="250">
        <v>33</v>
      </c>
      <c r="E28" s="249"/>
      <c r="F28" s="248">
        <f>ROUND((D28*E28),2)</f>
        <v>0</v>
      </c>
    </row>
    <row r="29" spans="1:6" ht="28.5">
      <c r="A29" s="24" t="s">
        <v>490</v>
      </c>
      <c r="B29" s="113" t="s">
        <v>491</v>
      </c>
      <c r="C29" s="26" t="s">
        <v>51</v>
      </c>
      <c r="D29" s="248">
        <v>13</v>
      </c>
      <c r="E29" s="249"/>
      <c r="F29" s="248">
        <f t="shared" ref="F29:F30" si="0">ROUND((D29*E29),2)</f>
        <v>0</v>
      </c>
    </row>
    <row r="30" spans="1:6" ht="42.75">
      <c r="A30" s="24" t="s">
        <v>46</v>
      </c>
      <c r="B30" s="113" t="s">
        <v>44</v>
      </c>
      <c r="C30" s="29" t="s">
        <v>51</v>
      </c>
      <c r="D30" s="251">
        <v>1</v>
      </c>
      <c r="E30" s="249"/>
      <c r="F30" s="248">
        <f t="shared" si="0"/>
        <v>0</v>
      </c>
    </row>
    <row r="31" spans="1:6">
      <c r="A31" s="22" t="s">
        <v>426</v>
      </c>
      <c r="B31" s="22" t="s">
        <v>57</v>
      </c>
      <c r="C31" s="23"/>
      <c r="D31" s="247"/>
      <c r="E31" s="252"/>
      <c r="F31" s="247">
        <f>SUM(F28:F30)</f>
        <v>0</v>
      </c>
    </row>
    <row r="32" spans="1:6" s="94" customFormat="1">
      <c r="A32" s="95"/>
      <c r="B32" s="93"/>
      <c r="C32" s="106"/>
      <c r="D32" s="312"/>
      <c r="E32" s="313"/>
      <c r="F32" s="314"/>
    </row>
    <row r="33" spans="1:6">
      <c r="A33" s="98" t="s">
        <v>427</v>
      </c>
      <c r="B33" s="83" t="s">
        <v>492</v>
      </c>
      <c r="C33" s="37"/>
      <c r="D33" s="256"/>
      <c r="E33" s="315"/>
      <c r="F33" s="256"/>
    </row>
    <row r="34" spans="1:6">
      <c r="A34" s="31" t="s">
        <v>294</v>
      </c>
      <c r="B34" s="92" t="s">
        <v>723</v>
      </c>
      <c r="C34" s="32"/>
      <c r="D34" s="228"/>
      <c r="E34" s="233"/>
      <c r="F34" s="228"/>
    </row>
    <row r="35" spans="1:6" ht="71.25">
      <c r="A35" s="24" t="s">
        <v>506</v>
      </c>
      <c r="B35" s="113" t="s">
        <v>781</v>
      </c>
      <c r="C35" s="29" t="s">
        <v>91</v>
      </c>
      <c r="D35" s="251">
        <v>570</v>
      </c>
      <c r="E35" s="249"/>
      <c r="F35" s="248">
        <f>ROUND((D35*E35),2)</f>
        <v>0</v>
      </c>
    </row>
    <row r="36" spans="1:6">
      <c r="A36" s="24"/>
      <c r="B36" s="92" t="s">
        <v>726</v>
      </c>
      <c r="C36" s="32"/>
      <c r="D36" s="228"/>
      <c r="E36" s="233"/>
      <c r="F36" s="228">
        <f>ROUND((SUM(F35:F35)),2)</f>
        <v>0</v>
      </c>
    </row>
    <row r="37" spans="1:6">
      <c r="A37" s="31" t="s">
        <v>296</v>
      </c>
      <c r="B37" s="92" t="s">
        <v>779</v>
      </c>
      <c r="C37" s="124"/>
      <c r="D37" s="273"/>
      <c r="E37" s="272"/>
      <c r="F37" s="273"/>
    </row>
    <row r="38" spans="1:6" ht="28.5">
      <c r="A38" s="122" t="s">
        <v>728</v>
      </c>
      <c r="B38" s="113" t="s">
        <v>780</v>
      </c>
      <c r="C38" s="29" t="s">
        <v>91</v>
      </c>
      <c r="D38" s="251">
        <v>120</v>
      </c>
      <c r="E38" s="249"/>
      <c r="F38" s="248">
        <f>ROUND((D38*E38),2)</f>
        <v>0</v>
      </c>
    </row>
    <row r="39" spans="1:6">
      <c r="A39" s="122"/>
      <c r="B39" s="92" t="s">
        <v>782</v>
      </c>
      <c r="C39" s="124"/>
      <c r="D39" s="273"/>
      <c r="E39" s="272"/>
      <c r="F39" s="273">
        <f>F38</f>
        <v>0</v>
      </c>
    </row>
    <row r="40" spans="1:6">
      <c r="A40" s="31" t="s">
        <v>298</v>
      </c>
      <c r="B40" s="92" t="s">
        <v>727</v>
      </c>
      <c r="C40" s="32"/>
      <c r="D40" s="228"/>
      <c r="E40" s="233"/>
      <c r="F40" s="228"/>
    </row>
    <row r="41" spans="1:6" ht="71.25">
      <c r="A41" s="24" t="s">
        <v>728</v>
      </c>
      <c r="B41" s="113" t="s">
        <v>783</v>
      </c>
      <c r="C41" s="29" t="s">
        <v>406</v>
      </c>
      <c r="D41" s="251" t="s">
        <v>406</v>
      </c>
      <c r="E41" s="249"/>
      <c r="F41" s="248"/>
    </row>
    <row r="42" spans="1:6">
      <c r="A42" s="24"/>
      <c r="B42" s="92" t="s">
        <v>730</v>
      </c>
      <c r="C42" s="32"/>
      <c r="D42" s="228"/>
      <c r="E42" s="233"/>
      <c r="F42" s="228">
        <f>ROUND((SUM(F41)),2)</f>
        <v>0</v>
      </c>
    </row>
    <row r="43" spans="1:6">
      <c r="A43" s="31" t="s">
        <v>300</v>
      </c>
      <c r="B43" s="92" t="s">
        <v>493</v>
      </c>
      <c r="C43" s="32"/>
      <c r="D43" s="228"/>
      <c r="E43" s="233"/>
      <c r="F43" s="228"/>
    </row>
    <row r="44" spans="1:6" ht="57">
      <c r="A44" s="24" t="s">
        <v>784</v>
      </c>
      <c r="B44" s="113" t="s">
        <v>791</v>
      </c>
      <c r="C44" s="29" t="s">
        <v>51</v>
      </c>
      <c r="D44" s="251">
        <v>25</v>
      </c>
      <c r="E44" s="249"/>
      <c r="F44" s="248">
        <f t="shared" ref="F44:F50" si="1">ROUND((D44*E44),2)</f>
        <v>0</v>
      </c>
    </row>
    <row r="45" spans="1:6" ht="57">
      <c r="A45" s="24" t="s">
        <v>785</v>
      </c>
      <c r="B45" s="113" t="s">
        <v>792</v>
      </c>
      <c r="C45" s="29" t="s">
        <v>51</v>
      </c>
      <c r="D45" s="251">
        <v>8</v>
      </c>
      <c r="E45" s="249"/>
      <c r="F45" s="248">
        <f t="shared" si="1"/>
        <v>0</v>
      </c>
    </row>
    <row r="46" spans="1:6" ht="57">
      <c r="A46" s="24" t="s">
        <v>786</v>
      </c>
      <c r="B46" s="113" t="s">
        <v>793</v>
      </c>
      <c r="C46" s="29" t="s">
        <v>51</v>
      </c>
      <c r="D46" s="251">
        <v>25</v>
      </c>
      <c r="E46" s="249"/>
      <c r="F46" s="248">
        <f t="shared" si="1"/>
        <v>0</v>
      </c>
    </row>
    <row r="47" spans="1:6" ht="57">
      <c r="A47" s="24" t="s">
        <v>787</v>
      </c>
      <c r="B47" s="113" t="s">
        <v>794</v>
      </c>
      <c r="C47" s="29" t="s">
        <v>51</v>
      </c>
      <c r="D47" s="251">
        <v>8</v>
      </c>
      <c r="E47" s="249"/>
      <c r="F47" s="248">
        <f t="shared" si="1"/>
        <v>0</v>
      </c>
    </row>
    <row r="48" spans="1:6" ht="28.5">
      <c r="A48" s="24" t="s">
        <v>788</v>
      </c>
      <c r="B48" s="113" t="s">
        <v>500</v>
      </c>
      <c r="C48" s="29" t="s">
        <v>51</v>
      </c>
      <c r="D48" s="251">
        <f>D44+D45</f>
        <v>33</v>
      </c>
      <c r="E48" s="249"/>
      <c r="F48" s="248">
        <f t="shared" si="1"/>
        <v>0</v>
      </c>
    </row>
    <row r="49" spans="1:6">
      <c r="A49" s="24" t="s">
        <v>789</v>
      </c>
      <c r="B49" s="113" t="s">
        <v>503</v>
      </c>
      <c r="C49" s="29" t="s">
        <v>51</v>
      </c>
      <c r="D49" s="251">
        <f>D44+D45</f>
        <v>33</v>
      </c>
      <c r="E49" s="249"/>
      <c r="F49" s="248">
        <f t="shared" si="1"/>
        <v>0</v>
      </c>
    </row>
    <row r="50" spans="1:6">
      <c r="A50" s="24" t="s">
        <v>790</v>
      </c>
      <c r="B50" s="113" t="s">
        <v>504</v>
      </c>
      <c r="C50" s="29" t="s">
        <v>51</v>
      </c>
      <c r="D50" s="251">
        <v>3</v>
      </c>
      <c r="E50" s="317"/>
      <c r="F50" s="318">
        <f t="shared" si="1"/>
        <v>0</v>
      </c>
    </row>
    <row r="51" spans="1:6">
      <c r="A51" s="24"/>
      <c r="B51" s="92" t="s">
        <v>739</v>
      </c>
      <c r="C51" s="32"/>
      <c r="D51" s="228"/>
      <c r="E51" s="233"/>
      <c r="F51" s="228">
        <f>ROUND((SUM(F44:F50)),2)</f>
        <v>0</v>
      </c>
    </row>
    <row r="52" spans="1:6">
      <c r="A52" s="22" t="s">
        <v>427</v>
      </c>
      <c r="B52" s="22" t="s">
        <v>516</v>
      </c>
      <c r="C52" s="23"/>
      <c r="D52" s="247"/>
      <c r="E52" s="252"/>
      <c r="F52" s="247">
        <f>F36+F39+F42+F51</f>
        <v>0</v>
      </c>
    </row>
    <row r="53" spans="1:6">
      <c r="E53" s="278"/>
    </row>
    <row r="54" spans="1:6">
      <c r="A54" s="98" t="s">
        <v>434</v>
      </c>
      <c r="B54" s="83" t="s">
        <v>517</v>
      </c>
      <c r="C54" s="37"/>
      <c r="D54" s="256"/>
      <c r="E54" s="315"/>
      <c r="F54" s="256"/>
    </row>
    <row r="55" spans="1:6">
      <c r="A55" s="31" t="s">
        <v>362</v>
      </c>
      <c r="B55" s="92" t="s">
        <v>524</v>
      </c>
      <c r="C55" s="32"/>
      <c r="D55" s="228"/>
      <c r="E55" s="233"/>
      <c r="F55" s="228"/>
    </row>
    <row r="56" spans="1:6" ht="42.75">
      <c r="A56" s="24" t="s">
        <v>533</v>
      </c>
      <c r="B56" s="113" t="s">
        <v>795</v>
      </c>
      <c r="C56" s="96" t="s">
        <v>51</v>
      </c>
      <c r="D56" s="316">
        <v>2</v>
      </c>
      <c r="E56" s="309"/>
      <c r="F56" s="248">
        <f t="shared" ref="F56" si="2">ROUND((D56*E56),2)</f>
        <v>0</v>
      </c>
    </row>
    <row r="57" spans="1:6">
      <c r="A57" s="24"/>
      <c r="B57" s="92" t="s">
        <v>537</v>
      </c>
      <c r="C57" s="32"/>
      <c r="D57" s="228"/>
      <c r="E57" s="233"/>
      <c r="F57" s="228">
        <f>ROUND((SUM(F56:F56)),2)</f>
        <v>0</v>
      </c>
    </row>
    <row r="58" spans="1:6">
      <c r="A58" s="22" t="s">
        <v>434</v>
      </c>
      <c r="B58" s="22" t="s">
        <v>538</v>
      </c>
      <c r="C58" s="23"/>
      <c r="D58" s="247"/>
      <c r="E58" s="252"/>
      <c r="F58" s="247">
        <f>F57</f>
        <v>0</v>
      </c>
    </row>
    <row r="59" spans="1:6">
      <c r="E59" s="278"/>
    </row>
    <row r="60" spans="1:6">
      <c r="A60" s="98" t="s">
        <v>435</v>
      </c>
      <c r="B60" s="90" t="s">
        <v>539</v>
      </c>
      <c r="C60" s="89"/>
      <c r="D60" s="319"/>
      <c r="E60" s="320"/>
      <c r="F60" s="319"/>
    </row>
    <row r="61" spans="1:6">
      <c r="A61" s="88" t="s">
        <v>425</v>
      </c>
      <c r="B61" s="88" t="s">
        <v>14</v>
      </c>
      <c r="C61" s="88"/>
      <c r="D61" s="321"/>
      <c r="E61" s="322"/>
      <c r="F61" s="321"/>
    </row>
    <row r="62" spans="1:6" ht="42.75">
      <c r="A62" s="105" t="s">
        <v>540</v>
      </c>
      <c r="B62" s="113" t="s">
        <v>796</v>
      </c>
      <c r="C62" s="96" t="s">
        <v>61</v>
      </c>
      <c r="D62" s="316">
        <v>204</v>
      </c>
      <c r="E62" s="309"/>
      <c r="F62" s="248">
        <f t="shared" ref="F62:F64" si="3">ROUND((D62*E62),2)</f>
        <v>0</v>
      </c>
    </row>
    <row r="63" spans="1:6" ht="28.5">
      <c r="A63" s="105" t="s">
        <v>541</v>
      </c>
      <c r="B63" s="113" t="s">
        <v>797</v>
      </c>
      <c r="C63" s="96" t="s">
        <v>61</v>
      </c>
      <c r="D63" s="316">
        <v>16</v>
      </c>
      <c r="E63" s="309"/>
      <c r="F63" s="248">
        <f t="shared" si="3"/>
        <v>0</v>
      </c>
    </row>
    <row r="64" spans="1:6" ht="57">
      <c r="A64" s="105" t="s">
        <v>542</v>
      </c>
      <c r="B64" s="113" t="s">
        <v>798</v>
      </c>
      <c r="C64" s="96" t="s">
        <v>61</v>
      </c>
      <c r="D64" s="316">
        <v>221</v>
      </c>
      <c r="E64" s="309"/>
      <c r="F64" s="248">
        <f t="shared" si="3"/>
        <v>0</v>
      </c>
    </row>
    <row r="65" spans="1:6">
      <c r="A65" s="105"/>
      <c r="B65" s="92" t="s">
        <v>88</v>
      </c>
      <c r="C65" s="32"/>
      <c r="D65" s="228"/>
      <c r="E65" s="233"/>
      <c r="F65" s="228">
        <f>ROUND((SUM(F62:F64)),2)</f>
        <v>0</v>
      </c>
    </row>
    <row r="66" spans="1:6">
      <c r="A66" s="88" t="s">
        <v>570</v>
      </c>
      <c r="B66" s="88" t="s">
        <v>571</v>
      </c>
      <c r="C66" s="88"/>
      <c r="D66" s="321"/>
      <c r="E66" s="322"/>
      <c r="F66" s="321"/>
    </row>
    <row r="67" spans="1:6" ht="71.25">
      <c r="A67" s="105" t="s">
        <v>572</v>
      </c>
      <c r="B67" s="113" t="s">
        <v>577</v>
      </c>
      <c r="C67" s="96" t="s">
        <v>114</v>
      </c>
      <c r="D67" s="316">
        <v>22700</v>
      </c>
      <c r="E67" s="323"/>
      <c r="F67" s="248">
        <f t="shared" ref="F67:F68" si="4">ROUND((D67*E67),2)</f>
        <v>0</v>
      </c>
    </row>
    <row r="68" spans="1:6" ht="57">
      <c r="A68" s="105" t="s">
        <v>573</v>
      </c>
      <c r="B68" s="113" t="s">
        <v>578</v>
      </c>
      <c r="C68" s="96" t="s">
        <v>114</v>
      </c>
      <c r="D68" s="316">
        <v>128200</v>
      </c>
      <c r="E68" s="323"/>
      <c r="F68" s="248">
        <f t="shared" si="4"/>
        <v>0</v>
      </c>
    </row>
    <row r="69" spans="1:6">
      <c r="A69" s="105"/>
      <c r="B69" s="92" t="s">
        <v>582</v>
      </c>
      <c r="C69" s="32"/>
      <c r="D69" s="228"/>
      <c r="E69" s="233"/>
      <c r="F69" s="228">
        <f>ROUND((SUM(F67:F68)),2)</f>
        <v>0</v>
      </c>
    </row>
    <row r="70" spans="1:6">
      <c r="A70" s="88" t="s">
        <v>583</v>
      </c>
      <c r="B70" s="88" t="s">
        <v>584</v>
      </c>
      <c r="C70" s="88"/>
      <c r="D70" s="228"/>
      <c r="E70" s="322"/>
      <c r="F70" s="321"/>
    </row>
    <row r="71" spans="1:6" ht="28.5">
      <c r="A71" s="105" t="s">
        <v>585</v>
      </c>
      <c r="B71" s="113" t="s">
        <v>803</v>
      </c>
      <c r="C71" s="96" t="s">
        <v>91</v>
      </c>
      <c r="D71" s="316">
        <v>97</v>
      </c>
      <c r="E71" s="323"/>
      <c r="F71" s="248">
        <f t="shared" ref="F71:F75" si="5">ROUND((D71*E71),2)</f>
        <v>0</v>
      </c>
    </row>
    <row r="72" spans="1:6" ht="42.75">
      <c r="A72" s="105" t="s">
        <v>586</v>
      </c>
      <c r="B72" s="113" t="s">
        <v>804</v>
      </c>
      <c r="C72" s="96" t="s">
        <v>91</v>
      </c>
      <c r="D72" s="316">
        <v>393</v>
      </c>
      <c r="E72" s="323"/>
      <c r="F72" s="248">
        <f t="shared" si="5"/>
        <v>0</v>
      </c>
    </row>
    <row r="73" spans="1:6" ht="42.75">
      <c r="A73" s="105" t="s">
        <v>587</v>
      </c>
      <c r="B73" s="113" t="s">
        <v>805</v>
      </c>
      <c r="C73" s="96" t="s">
        <v>91</v>
      </c>
      <c r="D73" s="316">
        <v>34</v>
      </c>
      <c r="E73" s="323"/>
      <c r="F73" s="248">
        <f t="shared" si="5"/>
        <v>0</v>
      </c>
    </row>
    <row r="74" spans="1:6" ht="42.75">
      <c r="A74" s="105" t="s">
        <v>588</v>
      </c>
      <c r="B74" s="113" t="s">
        <v>806</v>
      </c>
      <c r="C74" s="96" t="s">
        <v>91</v>
      </c>
      <c r="D74" s="316">
        <v>66</v>
      </c>
      <c r="E74" s="323"/>
      <c r="F74" s="248">
        <f t="shared" si="5"/>
        <v>0</v>
      </c>
    </row>
    <row r="75" spans="1:6" ht="42.75">
      <c r="A75" s="105" t="s">
        <v>589</v>
      </c>
      <c r="B75" s="113" t="s">
        <v>807</v>
      </c>
      <c r="C75" s="96" t="s">
        <v>91</v>
      </c>
      <c r="D75" s="316">
        <v>43</v>
      </c>
      <c r="E75" s="323"/>
      <c r="F75" s="248">
        <f t="shared" si="5"/>
        <v>0</v>
      </c>
    </row>
    <row r="76" spans="1:6">
      <c r="A76" s="105"/>
      <c r="B76" s="92" t="s">
        <v>582</v>
      </c>
      <c r="C76" s="32"/>
      <c r="D76" s="228"/>
      <c r="E76" s="233"/>
      <c r="F76" s="228">
        <f>ROUND((SUM(F71:F75)),2)</f>
        <v>0</v>
      </c>
    </row>
    <row r="77" spans="1:6">
      <c r="A77" s="88" t="s">
        <v>616</v>
      </c>
      <c r="B77" s="88" t="s">
        <v>617</v>
      </c>
      <c r="C77" s="88"/>
      <c r="D77" s="321"/>
      <c r="E77" s="322"/>
      <c r="F77" s="321"/>
    </row>
    <row r="78" spans="1:6" ht="57">
      <c r="A78" s="105" t="s">
        <v>621</v>
      </c>
      <c r="B78" s="113" t="s">
        <v>808</v>
      </c>
      <c r="C78" s="91" t="s">
        <v>114</v>
      </c>
      <c r="D78" s="324">
        <v>154</v>
      </c>
      <c r="E78" s="323"/>
      <c r="F78" s="248">
        <f t="shared" ref="F78" si="6">ROUND((D78*E78),2)</f>
        <v>0</v>
      </c>
    </row>
    <row r="79" spans="1:6" ht="28.5">
      <c r="A79" s="105"/>
      <c r="B79" s="92" t="s">
        <v>624</v>
      </c>
      <c r="C79" s="32"/>
      <c r="D79" s="228"/>
      <c r="E79" s="233"/>
      <c r="F79" s="228">
        <f>ROUND((SUM(F78:F78)),2)</f>
        <v>0</v>
      </c>
    </row>
    <row r="80" spans="1:6">
      <c r="A80" s="88" t="s">
        <v>619</v>
      </c>
      <c r="B80" s="88" t="s">
        <v>618</v>
      </c>
      <c r="C80" s="88"/>
      <c r="D80" s="321"/>
      <c r="E80" s="322"/>
      <c r="F80" s="321"/>
    </row>
    <row r="81" spans="1:6" ht="71.25">
      <c r="A81" s="105" t="s">
        <v>625</v>
      </c>
      <c r="B81" s="113" t="s">
        <v>630</v>
      </c>
      <c r="C81" s="96" t="s">
        <v>114</v>
      </c>
      <c r="D81" s="316">
        <v>1200</v>
      </c>
      <c r="E81" s="309"/>
      <c r="F81" s="248">
        <f t="shared" ref="F81" si="7">ROUND((D81*E81),2)</f>
        <v>0</v>
      </c>
    </row>
    <row r="82" spans="1:6">
      <c r="B82" s="92" t="s">
        <v>635</v>
      </c>
      <c r="C82" s="32"/>
      <c r="D82" s="228"/>
      <c r="E82" s="233"/>
      <c r="F82" s="228">
        <f>ROUND((SUM(F81:F81)),2)</f>
        <v>0</v>
      </c>
    </row>
    <row r="83" spans="1:6">
      <c r="A83" s="22" t="s">
        <v>435</v>
      </c>
      <c r="B83" s="22" t="s">
        <v>637</v>
      </c>
      <c r="C83" s="23"/>
      <c r="D83" s="247"/>
      <c r="E83" s="252"/>
      <c r="F83" s="247">
        <f>F65+F69+F76+F79+F82</f>
        <v>0</v>
      </c>
    </row>
    <row r="84" spans="1:6">
      <c r="E84" s="278"/>
    </row>
    <row r="85" spans="1:6">
      <c r="A85" s="98" t="s">
        <v>436</v>
      </c>
      <c r="B85" s="90" t="s">
        <v>636</v>
      </c>
      <c r="C85" s="89"/>
      <c r="D85" s="319"/>
      <c r="E85" s="320"/>
      <c r="F85" s="319"/>
    </row>
    <row r="86" spans="1:6">
      <c r="A86" s="88" t="s">
        <v>449</v>
      </c>
      <c r="B86" s="88" t="s">
        <v>642</v>
      </c>
      <c r="C86" s="88"/>
      <c r="D86" s="321"/>
      <c r="E86" s="322"/>
      <c r="F86" s="321"/>
    </row>
    <row r="87" spans="1:6" ht="128.25">
      <c r="A87" s="105" t="s">
        <v>643</v>
      </c>
      <c r="B87" s="113" t="s">
        <v>814</v>
      </c>
      <c r="C87" s="96" t="s">
        <v>76</v>
      </c>
      <c r="D87" s="316">
        <v>8</v>
      </c>
      <c r="E87" s="309"/>
      <c r="F87" s="248">
        <f t="shared" ref="F87" si="8">ROUND((D87*E87),2)</f>
        <v>0</v>
      </c>
    </row>
    <row r="88" spans="1:6" ht="28.5">
      <c r="B88" s="92" t="s">
        <v>645</v>
      </c>
      <c r="C88" s="32"/>
      <c r="D88" s="228"/>
      <c r="E88" s="233"/>
      <c r="F88" s="228">
        <f>ROUND((SUM(F87)),2)</f>
        <v>0</v>
      </c>
    </row>
    <row r="89" spans="1:6">
      <c r="A89" s="22" t="s">
        <v>436</v>
      </c>
      <c r="B89" s="22" t="s">
        <v>646</v>
      </c>
      <c r="C89" s="23"/>
      <c r="D89" s="247"/>
      <c r="E89" s="252"/>
      <c r="F89" s="247">
        <f>F88</f>
        <v>0</v>
      </c>
    </row>
    <row r="90" spans="1:6">
      <c r="E90" s="278"/>
    </row>
    <row r="91" spans="1:6">
      <c r="A91" s="98" t="s">
        <v>437</v>
      </c>
      <c r="B91" s="90" t="s">
        <v>647</v>
      </c>
      <c r="C91" s="89"/>
      <c r="D91" s="319"/>
      <c r="E91" s="320"/>
      <c r="F91" s="319"/>
    </row>
    <row r="92" spans="1:6">
      <c r="A92" s="88" t="s">
        <v>471</v>
      </c>
      <c r="B92" s="88" t="s">
        <v>648</v>
      </c>
      <c r="C92" s="88"/>
      <c r="D92" s="321"/>
      <c r="E92" s="322"/>
      <c r="F92" s="321"/>
    </row>
    <row r="93" spans="1:6" ht="28.5">
      <c r="A93" s="105" t="s">
        <v>653</v>
      </c>
      <c r="B93" s="113" t="s">
        <v>652</v>
      </c>
      <c r="C93" s="96" t="s">
        <v>406</v>
      </c>
      <c r="D93" s="316" t="s">
        <v>406</v>
      </c>
      <c r="E93" s="309"/>
      <c r="F93" s="248"/>
    </row>
    <row r="94" spans="1:6">
      <c r="A94" s="88" t="s">
        <v>472</v>
      </c>
      <c r="B94" s="88" t="s">
        <v>656</v>
      </c>
      <c r="C94" s="88"/>
      <c r="D94" s="321"/>
      <c r="E94" s="322"/>
      <c r="F94" s="321"/>
    </row>
    <row r="95" spans="1:6" ht="28.5">
      <c r="A95" s="105" t="s">
        <v>658</v>
      </c>
      <c r="B95" s="113" t="s">
        <v>657</v>
      </c>
      <c r="C95" s="96" t="s">
        <v>406</v>
      </c>
      <c r="D95" s="316" t="s">
        <v>406</v>
      </c>
      <c r="E95" s="309"/>
      <c r="F95" s="248"/>
    </row>
    <row r="96" spans="1:6">
      <c r="A96" s="88" t="s">
        <v>473</v>
      </c>
      <c r="B96" s="88" t="s">
        <v>659</v>
      </c>
      <c r="C96" s="88"/>
      <c r="D96" s="321"/>
      <c r="E96" s="322"/>
      <c r="F96" s="321"/>
    </row>
    <row r="97" spans="1:6" ht="28.5">
      <c r="A97" s="105" t="s">
        <v>660</v>
      </c>
      <c r="B97" s="113" t="s">
        <v>661</v>
      </c>
      <c r="C97" s="96" t="s">
        <v>406</v>
      </c>
      <c r="D97" s="316" t="s">
        <v>406</v>
      </c>
      <c r="E97" s="309"/>
      <c r="F97" s="248"/>
    </row>
    <row r="98" spans="1:6">
      <c r="A98" s="22" t="s">
        <v>437</v>
      </c>
      <c r="B98" s="22" t="s">
        <v>662</v>
      </c>
      <c r="C98" s="23"/>
      <c r="D98" s="247"/>
      <c r="E98" s="252"/>
      <c r="F98" s="247">
        <v>0</v>
      </c>
    </row>
  </sheetData>
  <sheetProtection password="99A7" sheet="1" objects="1" scenarios="1"/>
  <mergeCells count="1">
    <mergeCell ref="A2:C2"/>
  </mergeCells>
  <pageMargins left="0.7" right="0.7" top="0.75" bottom="0.75" header="0.3" footer="0.3"/>
  <pageSetup paperSize="9" scale="76" fitToHeight="0" orientation="portrait" r:id="rId1"/>
  <headerFooter>
    <oddFooter>&amp;CG/&amp;P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REKAPITULACIJA</vt:lpstr>
      <vt:lpstr>SLOŠNA DOLOČILA</vt:lpstr>
      <vt:lpstr>VEZ 7D</vt:lpstr>
      <vt:lpstr>ZALEDNI PLATO D1</vt:lpstr>
      <vt:lpstr>ZALEDNI PLATO D2</vt:lpstr>
      <vt:lpstr>ZALEDNI PLATO D3</vt:lpstr>
      <vt:lpstr>PREH. KONSTR. D3</vt:lpstr>
      <vt:lpstr>ZALEDNI PLATO D4</vt:lpstr>
      <vt:lpstr>PREH. KONSTR. D4</vt:lpstr>
      <vt:lpstr>VODOVOD, HIDRANT.OMR, EKK</vt:lpstr>
      <vt:lpstr>PROMETNA UREDITEV</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Vižintin Tanja</dc:creator>
  <cp:lastModifiedBy>Žerjal Mara</cp:lastModifiedBy>
  <cp:lastPrinted>2019-12-20T13:11:49Z</cp:lastPrinted>
  <dcterms:created xsi:type="dcterms:W3CDTF">2019-12-13T12:02:20Z</dcterms:created>
  <dcterms:modified xsi:type="dcterms:W3CDTF">2020-01-17T13:16:33Z</dcterms:modified>
</cp:coreProperties>
</file>