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Z:\Področje nabave in vzdrževanja\ŽM\Oddelek JN\7-2021\"/>
    </mc:Choice>
  </mc:AlternateContent>
  <xr:revisionPtr revIDLastSave="0" documentId="8_{C803347E-E975-46B1-A4F8-9CB2E304B2EA}" xr6:coauthVersionLast="45" xr6:coauthVersionMax="45" xr10:uidLastSave="{00000000-0000-0000-0000-000000000000}"/>
  <bookViews>
    <workbookView xWindow="-108" yWindow="-108" windowWidth="23256" windowHeight="12576" tabRatio="838" xr2:uid="{00000000-000D-0000-FFFF-FFFF00000000}"/>
  </bookViews>
  <sheets>
    <sheet name="Rekapitulacija" sheetId="18" r:id="rId1"/>
    <sheet name="A.1-RR6 - gradbena" sheetId="21" r:id="rId2"/>
    <sheet name="A.2-RR6 - elektro" sheetId="19" r:id="rId3"/>
    <sheet name="B.1-R10B - gradbena" sheetId="23" r:id="rId4"/>
    <sheet name=" B.2-R10B - elektro" sheetId="20" r:id="rId5"/>
    <sheet name="C.1-LES1 - gradbena" sheetId="8" r:id="rId6"/>
    <sheet name="C.2-LES1 - elektro" sheetId="1" r:id="rId7"/>
    <sheet name="D.1-REMIZA - gradbena" sheetId="3" r:id="rId8"/>
    <sheet name="D.2-REMIZA - elektro" sheetId="9" r:id="rId9"/>
    <sheet name="E.1-TR10 - gradbena" sheetId="16" r:id="rId10"/>
    <sheet name="E.2-TR10 - elektro" sheetId="10" r:id="rId11"/>
    <sheet name="F-Ostalo" sheetId="12" r:id="rId12"/>
    <sheet name="Zahteve - GOI" sheetId="13" r:id="rId13"/>
    <sheet name="Splošno" sheetId="14" r:id="rId14"/>
  </sheets>
  <definedNames>
    <definedName name="_xlnm.Print_Area" localSheetId="4">' B.2-R10B - elektro'!$A$1:$G$67</definedName>
    <definedName name="_xlnm.Print_Area" localSheetId="1">'A.1-RR6 - gradbena'!$A$1:$F$186</definedName>
    <definedName name="_xlnm.Print_Area" localSheetId="2">'A.2-RR6 - elektro'!$A$1:$G$61</definedName>
    <definedName name="_xlnm.Print_Area" localSheetId="3">'B.1-R10B - gradbena'!$A$1:$F$187</definedName>
    <definedName name="_xlnm.Print_Area" localSheetId="5">'C.1-LES1 - gradbena'!$A$1:$F$218</definedName>
    <definedName name="_xlnm.Print_Area" localSheetId="6">'C.2-LES1 - elektro'!$A$1:$F$57</definedName>
    <definedName name="_xlnm.Print_Area" localSheetId="7">'D.1-REMIZA - gradbena'!$A$1:$F$187</definedName>
    <definedName name="_xlnm.Print_Area" localSheetId="8">'D.2-REMIZA - elektro'!$A$1:$F$108</definedName>
    <definedName name="_xlnm.Print_Area" localSheetId="9">'E.1-TR10 - gradbena'!$A$1:$F$227</definedName>
    <definedName name="_xlnm.Print_Area" localSheetId="10">'E.2-TR10 - elektro'!$A$1:$F$55</definedName>
    <definedName name="_xlnm.Print_Area" localSheetId="11">'F-Ostalo'!$A$1:$F$22</definedName>
    <definedName name="_xlnm.Print_Area" localSheetId="13">Splošno!$A$1:$B$38</definedName>
    <definedName name="_xlnm.Print_Area" localSheetId="12">'Zahteve - GOI'!$A$1:$A$28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18" l="1"/>
  <c r="F21" i="12" l="1"/>
  <c r="F19" i="12"/>
  <c r="F17" i="12"/>
  <c r="F15" i="12"/>
  <c r="F13" i="12"/>
  <c r="F11" i="12"/>
  <c r="F55" i="10"/>
  <c r="F53" i="10"/>
  <c r="F51" i="10"/>
  <c r="F49" i="10"/>
  <c r="F45" i="10"/>
  <c r="F43" i="10"/>
  <c r="F35" i="10"/>
  <c r="F33" i="10"/>
  <c r="F32" i="10"/>
  <c r="F31" i="10"/>
  <c r="F30" i="10"/>
  <c r="F27" i="10"/>
  <c r="F25" i="10"/>
  <c r="F23" i="10"/>
  <c r="F21" i="10"/>
  <c r="F18" i="10"/>
  <c r="F15" i="10"/>
  <c r="F12" i="10"/>
  <c r="F224" i="16"/>
  <c r="F227" i="16" s="1"/>
  <c r="F185" i="16"/>
  <c r="F131" i="16"/>
  <c r="F73" i="16"/>
  <c r="F70" i="16"/>
  <c r="F67" i="16"/>
  <c r="F64" i="16"/>
  <c r="F61" i="16"/>
  <c r="F58" i="16"/>
  <c r="F55" i="16"/>
  <c r="F52" i="16"/>
  <c r="F49" i="16"/>
  <c r="F42" i="16"/>
  <c r="F39" i="16"/>
  <c r="F36" i="16"/>
  <c r="F33" i="16"/>
  <c r="F30" i="16"/>
  <c r="F27" i="16"/>
  <c r="F24" i="16"/>
  <c r="F21" i="16"/>
  <c r="F18" i="16"/>
  <c r="F106" i="9"/>
  <c r="F108" i="9" s="1"/>
  <c r="F104" i="9"/>
  <c r="F102" i="9"/>
  <c r="F100" i="9"/>
  <c r="F98" i="9"/>
  <c r="F89" i="9"/>
  <c r="F82" i="9"/>
  <c r="F80" i="9"/>
  <c r="F76" i="9"/>
  <c r="F35" i="9"/>
  <c r="F33" i="9"/>
  <c r="F32" i="9"/>
  <c r="F31" i="9"/>
  <c r="F30" i="9"/>
  <c r="F27" i="9"/>
  <c r="F25" i="9"/>
  <c r="F23" i="9"/>
  <c r="F21" i="9"/>
  <c r="F18" i="9"/>
  <c r="F15" i="9"/>
  <c r="F12" i="9"/>
  <c r="F185" i="3"/>
  <c r="F131" i="3"/>
  <c r="F73" i="3"/>
  <c r="F70" i="3"/>
  <c r="F67" i="3"/>
  <c r="F64" i="3"/>
  <c r="F61" i="3"/>
  <c r="F58" i="3"/>
  <c r="F55" i="3"/>
  <c r="F52" i="3"/>
  <c r="F49" i="3"/>
  <c r="F42" i="3"/>
  <c r="F39" i="3"/>
  <c r="F36" i="3"/>
  <c r="F33" i="3"/>
  <c r="F30" i="3"/>
  <c r="F27" i="3"/>
  <c r="F24" i="3"/>
  <c r="F21" i="3"/>
  <c r="F18" i="3"/>
  <c r="F187" i="3" s="1"/>
  <c r="F55" i="1"/>
  <c r="F53" i="1"/>
  <c r="F51" i="1"/>
  <c r="F47" i="1"/>
  <c r="F39" i="1"/>
  <c r="F37" i="1"/>
  <c r="F35" i="1"/>
  <c r="F33" i="1"/>
  <c r="F32" i="1"/>
  <c r="F31" i="1"/>
  <c r="F30" i="1"/>
  <c r="F27" i="1"/>
  <c r="F25" i="1"/>
  <c r="F23" i="1"/>
  <c r="F20" i="1"/>
  <c r="F17" i="1"/>
  <c r="F14" i="1"/>
  <c r="F12" i="1"/>
  <c r="F216" i="8"/>
  <c r="F162" i="8"/>
  <c r="F104" i="8"/>
  <c r="F101" i="8"/>
  <c r="F98" i="8"/>
  <c r="F95" i="8"/>
  <c r="F92" i="8"/>
  <c r="F89" i="8"/>
  <c r="F86" i="8"/>
  <c r="F83" i="8"/>
  <c r="F80" i="8"/>
  <c r="F73" i="8"/>
  <c r="F70" i="8"/>
  <c r="F67" i="8"/>
  <c r="F64" i="8"/>
  <c r="F61" i="8"/>
  <c r="F58" i="8"/>
  <c r="F55" i="8"/>
  <c r="F52" i="8"/>
  <c r="F49" i="8"/>
  <c r="F42" i="8"/>
  <c r="F39" i="8"/>
  <c r="F36" i="8"/>
  <c r="F33" i="8"/>
  <c r="F30" i="8"/>
  <c r="F27" i="8"/>
  <c r="F24" i="8"/>
  <c r="F21" i="8"/>
  <c r="F18" i="8"/>
  <c r="G65" i="20"/>
  <c r="G63" i="20"/>
  <c r="G61" i="20"/>
  <c r="G57" i="20"/>
  <c r="G50" i="20"/>
  <c r="G43" i="20"/>
  <c r="G41" i="20"/>
  <c r="G39" i="20"/>
  <c r="G37" i="20"/>
  <c r="G35" i="20"/>
  <c r="G34" i="20"/>
  <c r="G33" i="20"/>
  <c r="G32" i="20"/>
  <c r="G29" i="20"/>
  <c r="G27" i="20"/>
  <c r="G25" i="20"/>
  <c r="G22" i="20"/>
  <c r="G19" i="20"/>
  <c r="G17" i="20"/>
  <c r="G14" i="20"/>
  <c r="G12" i="20"/>
  <c r="F185" i="23"/>
  <c r="F131" i="23"/>
  <c r="F73" i="23"/>
  <c r="F70" i="23"/>
  <c r="F67" i="23"/>
  <c r="F64" i="23"/>
  <c r="F61" i="23"/>
  <c r="F58" i="23"/>
  <c r="F55" i="23"/>
  <c r="F52" i="23"/>
  <c r="F49" i="23"/>
  <c r="F42" i="23"/>
  <c r="F39" i="23"/>
  <c r="F36" i="23"/>
  <c r="F33" i="23"/>
  <c r="F30" i="23"/>
  <c r="F27" i="23"/>
  <c r="F24" i="23"/>
  <c r="F21" i="23"/>
  <c r="F18" i="23"/>
  <c r="F10" i="10"/>
  <c r="F11" i="16"/>
  <c r="F10" i="9"/>
  <c r="F11" i="3"/>
  <c r="F10" i="1"/>
  <c r="F11" i="8"/>
  <c r="G10" i="20"/>
  <c r="G67" i="20" s="1"/>
  <c r="F11" i="23"/>
  <c r="G59" i="19"/>
  <c r="G57" i="19"/>
  <c r="G55" i="19"/>
  <c r="G51" i="19"/>
  <c r="G41" i="19"/>
  <c r="G39" i="19"/>
  <c r="G38" i="19"/>
  <c r="G35" i="19"/>
  <c r="G33" i="19"/>
  <c r="G31" i="19"/>
  <c r="G30" i="19"/>
  <c r="G29" i="19"/>
  <c r="G28" i="19"/>
  <c r="G25" i="19"/>
  <c r="G23" i="19"/>
  <c r="G21" i="19"/>
  <c r="G18" i="19"/>
  <c r="G15" i="19"/>
  <c r="G14" i="19"/>
  <c r="G12" i="19"/>
  <c r="G10" i="19"/>
  <c r="F184" i="21"/>
  <c r="F131" i="21"/>
  <c r="F11" i="21"/>
  <c r="F57" i="1" l="1"/>
  <c r="E25" i="18" s="1"/>
  <c r="F218" i="8"/>
  <c r="E24" i="18" s="1"/>
  <c r="F187" i="23"/>
  <c r="G61" i="19"/>
  <c r="D58" i="3"/>
  <c r="D55" i="3"/>
  <c r="D52" i="3"/>
  <c r="D49" i="3"/>
  <c r="D27" i="3"/>
  <c r="D24" i="3"/>
  <c r="D21" i="3"/>
  <c r="D18" i="3"/>
  <c r="D89" i="8"/>
  <c r="D86" i="8"/>
  <c r="D83" i="8"/>
  <c r="D80" i="8"/>
  <c r="D58" i="8"/>
  <c r="D55" i="8"/>
  <c r="D52" i="8"/>
  <c r="D49" i="8"/>
  <c r="D27" i="8"/>
  <c r="D24" i="8"/>
  <c r="D21" i="8"/>
  <c r="D18" i="8"/>
  <c r="D58" i="23"/>
  <c r="D55" i="23"/>
  <c r="D52" i="23"/>
  <c r="D49" i="23"/>
  <c r="D58" i="21"/>
  <c r="F58" i="21" s="1"/>
  <c r="D55" i="21"/>
  <c r="F55" i="21" s="1"/>
  <c r="D52" i="21"/>
  <c r="F52" i="21" s="1"/>
  <c r="D49" i="21"/>
  <c r="F49" i="21" s="1"/>
  <c r="D27" i="21"/>
  <c r="F27" i="21" s="1"/>
  <c r="D24" i="21"/>
  <c r="F24" i="21" s="1"/>
  <c r="D21" i="21"/>
  <c r="F21" i="21" s="1"/>
  <c r="D18" i="21"/>
  <c r="F18" i="21" s="1"/>
  <c r="D24" i="16" l="1"/>
  <c r="D27" i="23"/>
  <c r="D61" i="21"/>
  <c r="F61" i="21" s="1"/>
  <c r="D39" i="21"/>
  <c r="F39" i="21" s="1"/>
  <c r="D30" i="21"/>
  <c r="F30" i="21" s="1"/>
  <c r="D24" i="23" l="1"/>
  <c r="E21" i="18" l="1"/>
  <c r="B25" i="18"/>
  <c r="A25" i="18"/>
  <c r="B24" i="18"/>
  <c r="A24" i="18"/>
  <c r="B21" i="18"/>
  <c r="A21" i="18"/>
  <c r="B20" i="18"/>
  <c r="A20" i="18"/>
  <c r="B17" i="18"/>
  <c r="A17" i="18"/>
  <c r="B16" i="18"/>
  <c r="A16" i="18"/>
  <c r="D67" i="23"/>
  <c r="D64" i="23"/>
  <c r="D61" i="23"/>
  <c r="D39" i="23"/>
  <c r="D36" i="23"/>
  <c r="D33" i="23"/>
  <c r="D30" i="23"/>
  <c r="D21" i="23"/>
  <c r="D18" i="23"/>
  <c r="D164" i="23"/>
  <c r="D161" i="23"/>
  <c r="D156" i="23"/>
  <c r="D153" i="23"/>
  <c r="D150" i="23"/>
  <c r="D147" i="23"/>
  <c r="D141" i="23"/>
  <c r="D138" i="23"/>
  <c r="D174" i="23" s="1"/>
  <c r="D177" i="23" s="1"/>
  <c r="D114" i="23"/>
  <c r="D111" i="23"/>
  <c r="D102" i="23"/>
  <c r="D95" i="23"/>
  <c r="D92" i="23"/>
  <c r="D87" i="23"/>
  <c r="D83" i="23"/>
  <c r="D79" i="23"/>
  <c r="D126" i="23" s="1"/>
  <c r="D129" i="23" s="1"/>
  <c r="D164" i="21"/>
  <c r="D161" i="21"/>
  <c r="D156" i="21"/>
  <c r="D153" i="21"/>
  <c r="D150" i="21"/>
  <c r="D147" i="21"/>
  <c r="D141" i="21"/>
  <c r="D138" i="21"/>
  <c r="D173" i="21" s="1"/>
  <c r="D176" i="21" s="1"/>
  <c r="D114" i="21"/>
  <c r="D111" i="21"/>
  <c r="D102" i="21"/>
  <c r="D95" i="21"/>
  <c r="D92" i="21"/>
  <c r="D87" i="21"/>
  <c r="D83" i="21"/>
  <c r="D79" i="21"/>
  <c r="D126" i="21" s="1"/>
  <c r="D129" i="21" s="1"/>
  <c r="D70" i="21"/>
  <c r="D67" i="21"/>
  <c r="F67" i="21" s="1"/>
  <c r="D64" i="21"/>
  <c r="F64" i="21" s="1"/>
  <c r="D36" i="21"/>
  <c r="F36" i="21" s="1"/>
  <c r="D33" i="21"/>
  <c r="F33" i="21" s="1"/>
  <c r="D73" i="21" l="1"/>
  <c r="F73" i="21" s="1"/>
  <c r="F70" i="21"/>
  <c r="E17" i="18"/>
  <c r="D42" i="23"/>
  <c r="D70" i="23"/>
  <c r="D73" i="23" s="1"/>
  <c r="D170" i="23"/>
  <c r="D170" i="21"/>
  <c r="D42" i="21"/>
  <c r="F42" i="21" s="1"/>
  <c r="F186" i="21" l="1"/>
  <c r="E16" i="18" s="1"/>
  <c r="E20" i="18"/>
  <c r="D92" i="8" l="1"/>
  <c r="D210" i="16"/>
  <c r="D207" i="16"/>
  <c r="D204" i="16"/>
  <c r="D195" i="16"/>
  <c r="D216" i="16" s="1"/>
  <c r="D199" i="16"/>
  <c r="D191" i="16"/>
  <c r="D219" i="16" s="1"/>
  <c r="D222" i="16" s="1"/>
  <c r="D30" i="8"/>
  <c r="D39" i="8"/>
  <c r="D42" i="8" s="1"/>
  <c r="D30" i="3"/>
  <c r="D39" i="16"/>
  <c r="D42" i="16" s="1"/>
  <c r="D36" i="16"/>
  <c r="D33" i="16"/>
  <c r="D30" i="16"/>
  <c r="D27" i="16"/>
  <c r="D21" i="16"/>
  <c r="D61" i="16"/>
  <c r="D58" i="16"/>
  <c r="D55" i="16"/>
  <c r="D52" i="16"/>
  <c r="D49" i="16"/>
  <c r="D70" i="16" s="1"/>
  <c r="D18" i="16"/>
  <c r="D164" i="16" l="1"/>
  <c r="D161" i="16"/>
  <c r="D156" i="16"/>
  <c r="D153" i="16"/>
  <c r="D150" i="16"/>
  <c r="D147" i="16"/>
  <c r="D141" i="16"/>
  <c r="D138" i="16"/>
  <c r="D174" i="16" s="1"/>
  <c r="D177" i="16" s="1"/>
  <c r="D114" i="16"/>
  <c r="D111" i="16"/>
  <c r="D102" i="16"/>
  <c r="D95" i="16"/>
  <c r="D92" i="16"/>
  <c r="D87" i="16"/>
  <c r="D83" i="16"/>
  <c r="D79" i="16"/>
  <c r="D126" i="16" s="1"/>
  <c r="D129" i="16" s="1"/>
  <c r="D67" i="16"/>
  <c r="D64" i="16"/>
  <c r="D164" i="3"/>
  <c r="D161" i="3"/>
  <c r="D156" i="3"/>
  <c r="D153" i="3"/>
  <c r="D150" i="3"/>
  <c r="D147" i="3"/>
  <c r="D141" i="3"/>
  <c r="D138" i="3"/>
  <c r="D174" i="3" s="1"/>
  <c r="D177" i="3" s="1"/>
  <c r="D114" i="3"/>
  <c r="D111" i="3"/>
  <c r="D102" i="3"/>
  <c r="D95" i="3"/>
  <c r="D92" i="3"/>
  <c r="D87" i="3"/>
  <c r="D83" i="3"/>
  <c r="D79" i="3"/>
  <c r="D126" i="3" s="1"/>
  <c r="D129" i="3" s="1"/>
  <c r="D67" i="3"/>
  <c r="D64" i="3"/>
  <c r="D61" i="3"/>
  <c r="D70" i="3"/>
  <c r="D36" i="3"/>
  <c r="D33" i="3"/>
  <c r="D39" i="3"/>
  <c r="D42" i="3" s="1"/>
  <c r="B35" i="18"/>
  <c r="B33" i="18"/>
  <c r="A33" i="18"/>
  <c r="B32" i="18"/>
  <c r="A32" i="18"/>
  <c r="B29" i="18"/>
  <c r="B28" i="18"/>
  <c r="A29" i="18"/>
  <c r="A28" i="18"/>
  <c r="D61" i="8"/>
  <c r="D170" i="16" l="1"/>
  <c r="D73" i="16"/>
  <c r="D170" i="3"/>
  <c r="D73" i="3"/>
  <c r="E32" i="18" l="1"/>
  <c r="E28" i="18"/>
  <c r="D195" i="8" l="1"/>
  <c r="D192" i="8"/>
  <c r="D187" i="8"/>
  <c r="D184" i="8"/>
  <c r="D181" i="8"/>
  <c r="D178" i="8"/>
  <c r="D172" i="8"/>
  <c r="D169" i="8"/>
  <c r="D145" i="8"/>
  <c r="D142" i="8"/>
  <c r="D133" i="8"/>
  <c r="D126" i="8"/>
  <c r="D123" i="8"/>
  <c r="D118" i="8"/>
  <c r="D114" i="8"/>
  <c r="D110" i="8"/>
  <c r="D101" i="8"/>
  <c r="D98" i="8"/>
  <c r="D95" i="8"/>
  <c r="D67" i="8"/>
  <c r="D64" i="8"/>
  <c r="D36" i="8"/>
  <c r="D33" i="8"/>
  <c r="D70" i="8" l="1"/>
  <c r="D157" i="8"/>
  <c r="D205" i="8"/>
  <c r="D104" i="8"/>
  <c r="D201" i="8"/>
  <c r="D160" i="8" l="1"/>
  <c r="D208" i="8"/>
  <c r="D73" i="8"/>
  <c r="E35" i="18" l="1"/>
  <c r="E33" i="18"/>
  <c r="E29" i="18"/>
  <c r="E39" i="18" l="1"/>
  <c r="E41" i="18" s="1"/>
  <c r="E43" i="18" s="1"/>
</calcChain>
</file>

<file path=xl/sharedStrings.xml><?xml version="1.0" encoding="utf-8"?>
<sst xmlns="http://schemas.openxmlformats.org/spreadsheetml/2006/main" count="1467" uniqueCount="359">
  <si>
    <t xml:space="preserve">S K U P A J </t>
  </si>
  <si>
    <t>Kol.</t>
  </si>
  <si>
    <t>kos</t>
  </si>
  <si>
    <t>m</t>
  </si>
  <si>
    <t>kpl.</t>
  </si>
  <si>
    <t>* 16 mm</t>
  </si>
  <si>
    <t>kpl</t>
  </si>
  <si>
    <t>EUR</t>
  </si>
  <si>
    <t>Št.</t>
  </si>
  <si>
    <t>Opis</t>
  </si>
  <si>
    <t>Enota</t>
  </si>
  <si>
    <t>Vrednost</t>
  </si>
  <si>
    <t>Cena/ enoto</t>
  </si>
  <si>
    <t>Izolirna samougasna fleksibilna PVC cev (SECAFLEX) za polaganje kablov na mestih, kjer so ti izpostavljeni mehanskim poškodbam. Predvidene so naslednje dimenzije cevi:</t>
  </si>
  <si>
    <t xml:space="preserve">Dobava, polaganje in priklop kabla tipa NYY-J, položenega v kabelsko kanalizacijo </t>
  </si>
  <si>
    <t>RAZSVETLJAVA POVRŠIN ZA AVTOMOBILE</t>
  </si>
  <si>
    <t>* NYY-J 4 x 16 mm2</t>
  </si>
  <si>
    <t>komplet</t>
  </si>
  <si>
    <t>* plastificirana in vezana shema stikalnega bloka</t>
  </si>
  <si>
    <t>* pripadajoče tablice s trajnimi graviranimi napisi, UV obstojne in pritrjene na omarico (po detajlu)</t>
  </si>
  <si>
    <t>Dopolnitev obstoječega stikalnega bloka SB-A1, za potrebe napajanja novih kandelabrov. Pri tem gre za sledeče:</t>
  </si>
  <si>
    <t>Dopolnitev obstoječega SCADA sistema Iconics Genesis64, za potrebe upravljanja razsvetljave novih svetlobnih stolpov na avtomobilskem terminalu (LES 1). Izdelava aplikativnega dela na strežniku vključno z mobilno aplikacijo obsega:</t>
  </si>
  <si>
    <t xml:space="preserve">* odklopnik tip PKZM0-1-T, "Eaton"     </t>
  </si>
  <si>
    <t xml:space="preserve">* inštalacijski odklopnik tip ETIMAT11-2A/1P-C "ETI" </t>
  </si>
  <si>
    <t xml:space="preserve">* inštalacijski odklopnik tip ETIMAT10-6A/1P-C "ETI" </t>
  </si>
  <si>
    <t xml:space="preserve">* kontaktor tip LC1-D25P7, "Schneider"            </t>
  </si>
  <si>
    <t xml:space="preserve">* varovalčni ločilnik WSI4 z cevno varovalko G20/2.00A/F,             "Weidmüller"                             </t>
  </si>
  <si>
    <t>* zaklopka tip RXZ400, "Telemecanique-Schneider"</t>
  </si>
  <si>
    <t>* petpoložajno izbirno stikalo CMD, 10A, 5P, "Schneider"</t>
  </si>
  <si>
    <t xml:space="preserve">* fotorele s fotosondo tip IRC01S1F, 220V, "Seltron" (fotosonda se zaključi v nadometni plastični dozi fi 60mm brez spodnje uvodnice, zaradi svetlobe)                            </t>
  </si>
  <si>
    <t>* transformator tip STI 0,315 (400/230 V), "Eaton"</t>
  </si>
  <si>
    <t xml:space="preserve">* tipka za vklop/izklop zunanje razsvetljave tip M22-DL-W, "Eaton"      </t>
  </si>
  <si>
    <t xml:space="preserve">* pritrdilni adapter M22-A, "Eaton"      </t>
  </si>
  <si>
    <t xml:space="preserve">* kontaktni element M22-KC10, "Eaton"      </t>
  </si>
  <si>
    <t>* Bela dioda za osvetlitev tipke M22-LED-W, (24Vdc), "Eaton"</t>
  </si>
  <si>
    <t xml:space="preserve">* Tipka za servisni vklop/izklop razsvetljave, tip M22-DDL-GR-X1/X0, "Eaton"  </t>
  </si>
  <si>
    <t xml:space="preserve">* pritrdilni adapter s kontaktni elementi M22-AK11, "Eaton"      </t>
  </si>
  <si>
    <t xml:space="preserve">* vrstna sponka 35 mm2     "Weidmüller"                                                                     </t>
  </si>
  <si>
    <t>Dopolnitev obstoječega stikalnega bloka SB-03, za potrebe napajanja novih kandelabrov in izvedbe daljinskega upravljanja razsvetljave. Pri tem gre za sledeče:</t>
  </si>
  <si>
    <t xml:space="preserve">* inštalacijski odklopnik tip ETIMAT10-20A/3P-C "ETI" </t>
  </si>
  <si>
    <t xml:space="preserve">* kontaktor tip LC1-D18P7, "Schneider"            </t>
  </si>
  <si>
    <t xml:space="preserve">* Napajalnik 24V, tip PULS ML50.100, DC Power Supply 24-28V/ 2,1A
</t>
  </si>
  <si>
    <t>* Razširitveni modul Bio-24R, tip Cybrotech</t>
  </si>
  <si>
    <t>* povezovalni kabel, S-FTP, cat 6A, l=2m, zaključen obojestransko s konektorji RJ45</t>
  </si>
  <si>
    <t>* Programiranje krmilnika, testiranje in zagon</t>
  </si>
  <si>
    <t xml:space="preserve">* kanali, drobni, vezni, montažni, pritrdilni material in povezava vseh novih elementov po enopolni shemi                                                                  </t>
  </si>
  <si>
    <t>Dopolnitev obstoječega SCADA sistema Iconics Genesis64, za potrebe upravljanja razsvetljave novih svetlobnih stolpov na avtomobilskem terminalu (površina REMIZA, Tir 61, Razsvetljava na carinski ograji). Izdelava aplikativnega dela na strežniku vključno z mobilno aplikacijo obsega:</t>
  </si>
  <si>
    <t>* DIN letev za montažo v elektro omaro L =500 mm</t>
  </si>
  <si>
    <t>* Izvedba spojitve traka na priključno mesto stebra z vijakom</t>
  </si>
  <si>
    <t xml:space="preserve">Označevanje optičnega kabla v kabelskih jaških, na delilnikih in v omari z ustrezno ploščico iz nerjaveče pločevine z označbo kabla in priključnimi točkami </t>
  </si>
  <si>
    <t>* Medijski pretvornik, specifikacija: Transition networks M/GE-PSW-LX-01, pretvornik iz 10/100/1000Base-T (RJ-45) [domet 100 m] na 1000Base-LX 1310nm single mode (SC priključni konektor) [domet 10 km]</t>
  </si>
  <si>
    <t>* Nosilec za medijski pretvornik, specifikacija: 84 mm nosilec za montažo medijskega pretvornika na DIN letev</t>
  </si>
  <si>
    <r>
      <t xml:space="preserve">Dobava in montaža komunikacijske opreme v obstoječi omari </t>
    </r>
    <r>
      <rPr>
        <b/>
        <sz val="10"/>
        <rFont val="Arial"/>
        <family val="2"/>
        <charset val="238"/>
      </rPr>
      <t>SB-03</t>
    </r>
    <r>
      <rPr>
        <sz val="10"/>
        <rFont val="Arial"/>
        <family val="2"/>
        <charset val="238"/>
      </rPr>
      <t>. Pri tem gre za sledeče:</t>
    </r>
  </si>
  <si>
    <t xml:space="preserve">* vgradna svetilka za omarico NSYLAM75, vključno s servisno vtičnico 10A/230V "Schneider"                            </t>
  </si>
  <si>
    <t>* šuko vtičnica za montažo na DIN letev, 16A, 2P+PE, "Schneider"</t>
  </si>
  <si>
    <t xml:space="preserve">* inštalacijski odklopnik tip ETIMAT10-10A/1P-C "ETI" </t>
  </si>
  <si>
    <t>* podnožje tip RXZE2S114M, "Schneider"</t>
  </si>
  <si>
    <t>* zaščitni modul tip RXM021RB, "Schneider"</t>
  </si>
  <si>
    <t>* kontaktor tip RXM4AB2BD, 24V dc, "Schneider"</t>
  </si>
  <si>
    <t>* zaklopka tip RSZR215, "Schneider"</t>
  </si>
  <si>
    <t>* podnožje tip RSZE1S48M, "Schneider"</t>
  </si>
  <si>
    <t>* zaščitni modul tip RZM021FP, "Schneider"</t>
  </si>
  <si>
    <t>* kontaktor tip RSB2A080P7, 230V ac, "Schneider"</t>
  </si>
  <si>
    <t>Dobava in montaža kronske vročecinkane nosilne konzole za montažo 4 kos LED svetilk tip 1787 Astro LED, na nov svetlobni steber. Uporabi se tipske konzole proizvajalca "NCM" (glej detajl na listu št.15).</t>
  </si>
  <si>
    <t xml:space="preserve">Dobava in montaža vročecinkane nosilne konzole za montažo 2 kos LED svetilk tip 1787 Astro LED, na obstoječi svetlobni steber. Uporabi se tipske konzole proizvajalca "NCM"     </t>
  </si>
  <si>
    <t>* NAYY-J 4 x 16 mm2</t>
  </si>
  <si>
    <t xml:space="preserve">Dobava, polaganje in priklop kabla tipa NAYY-J, položenega v kabelsko kanalizacijo </t>
  </si>
  <si>
    <t>* Dobava in polaganje INOX traka v že izkopan kanal</t>
  </si>
  <si>
    <t>* Dobava in montaža INOX zidnega nosilca za trak 30x3,5mm</t>
  </si>
  <si>
    <t>* Dobava in montaža INOX križne sponke (trak-trak)</t>
  </si>
  <si>
    <t>Dobava in polaganje INOX traka (Rf valjanec RH1 - 30x3,5 mm - kislinsko odporen) v izkopane jarke kabelske kanalizacije za ozemljitev svetlobnih stebrov. Trak mora potekati tudi skozi jaške EKK, po obodu jaška, kjer bo pritrjen s tipskimi nosilci. Trak bo na stebru pritrjen z vijakom na tovarniško predvideno ozemljitveno sponko. Pri tem gre za:</t>
  </si>
  <si>
    <t>* Dopolnitev obstoječega programa krmilnika Cybro-2-24, testiranje in zagon</t>
  </si>
  <si>
    <t>Svetlobnotehnične meritve z izdelavo poročila 
(v pisni in elektronski obliki)</t>
  </si>
  <si>
    <t>Dobava in montaža INOX vezic dim.: 4x200mm za pritrditev kablov na konzoli</t>
  </si>
  <si>
    <t>Demontaža obstoječih svetilk zunanje razsvetljave nameščenih na kandelabrih in dostava v skladišče rezevnega materiala za vzdrževanje elektroenergetskih naprav v Luki Koper.</t>
  </si>
  <si>
    <t>Demontaža obstoječih kandelabrov višine 12m in dostava v skladišče rezevnega materiala za vzdrževanje elektroenergetskih naprav v Luki Koper.</t>
  </si>
  <si>
    <t xml:space="preserve">Barvanje kandelabrov do višine 2m z barvo za označevanje ovir (rdeča/bela) </t>
  </si>
  <si>
    <r>
      <t xml:space="preserve">Dobava in montaža dvodelnega večkotnega vročepocinkanega droga razsvetljave višine </t>
    </r>
    <r>
      <rPr>
        <b/>
        <sz val="10"/>
        <rFont val="Arial"/>
        <family val="2"/>
        <charset val="238"/>
      </rPr>
      <t>h=16 m</t>
    </r>
    <r>
      <rPr>
        <sz val="10"/>
        <rFont val="Arial"/>
        <family val="2"/>
        <charset val="238"/>
      </rPr>
      <t>, za vetrovno cono 8 - Trst (208,1 km/h), komplet s 4x sidernimi vijaki z dvojnimi maticami in podloškami ter priključnim varovalnim elementom PVE 4/25-3 in 3x 6A varovalkami. Steber mora imeti revizijsko odprtino ob vznožju za potrebe vgradnje priključne ploščice ter pod vrhom dve koleni fi76mm za izvod kablov do reflektorjev. Na vrhu cevi mora biti kavelj za pritrditev verige s kabli. Steber se montira na predhodno vgrajena sidra v betonski temelj. Uporabi se tipski steber proizvajalca "NCM" (glej detajl na listu št.16).</t>
    </r>
  </si>
  <si>
    <r>
      <t xml:space="preserve">Dobava in montaža vročecinkanega droga razsvetljave višine </t>
    </r>
    <r>
      <rPr>
        <b/>
        <sz val="10"/>
        <rFont val="Arial"/>
        <family val="2"/>
        <charset val="238"/>
      </rPr>
      <t>h=12 m</t>
    </r>
    <r>
      <rPr>
        <sz val="10"/>
        <rFont val="Arial"/>
        <family val="2"/>
        <charset val="238"/>
      </rPr>
      <t>, za vetrovno cono 8 - Trst (208,1 km/h), komplet s 4x sidernimi vijaki z dvojnimi maticami in podloškami ter priključnim varovalnim elementom PVE 4/25-3 in 3x 4A varovalkami. Steber mora imeti revizijsko odprtino ob vznožju za potrebe vgradnje priključne ploščice ter pod vrhom dve koleni fi76mm za izvod kablov do reflektorjev. Steber se montira na predhodno vgrajena sidra v betonski temelj. Uporabi se tipski steber proizvajalca "NCM" (glej detajl na listu št.15).</t>
    </r>
  </si>
  <si>
    <t>Dobava in montaža LED svetilke tip 1787 Astro LED - asymmetric 50° High Power, 36000lm, 3000K, CRI 70, 32 Led, 378W, CLD CELL, Grey, Surge 4/6kV, koda 330076-39, "Disano"</t>
  </si>
  <si>
    <t>Dobava in montaža LED svetilke tip 1787 Astro LED - asymmetric 50° High Power, 25953lm, 3000K, CRI 70, 28 Led, 235W, CLD CELL, Grey, Surge 6/8kV, koda 330071-39, "Disano"</t>
  </si>
  <si>
    <t>Dobava in montaža INOX vezic dim.: 4x200mm za pritrditev kablov na konzoli in po verigi</t>
  </si>
  <si>
    <t>Veriga fi 6mm za pritrditev kablov v kandelabru, v dolžini 15m</t>
  </si>
  <si>
    <t>- izdelava grafike (animirane sinoptične sheme s sliko objekta z vnešenimi glavnimi napravami sistema razsvetljave za parkirno površino REMIZA, Tir 61, Razsvetljava na carinski ograji),                                                                                                                    - vnos in konfiguracija alarmov,                                                                                                                                   - izdelava trendov in grafičnih prikazov zgodovinskih parametrov,                                                                                                                                                                                                                                                                                                                                                                                                                                                                                                                                                                                                                           - dopolnitev obstoječe drevesne strukture, integracija grafike, trendov, alarmov,                                                                                                             - izdelava vmesnika za spremljanje obratovalnih ur razsvetljave za vse izvode stikalnega bloka na mesečnem nivoju                                                                                                                                              - izdelava vmesnika za samodejno resetiranje premostitve fotocelic za obravnavano površino z možnostjo blokiranja funkcije za potrebe izvajanja vzdrževalnih posegov                                                                                                                          - Izvajalec je po končanem delu dolžan naročniku posredovati izvorno kodo izdelanega celotnega sistema.</t>
  </si>
  <si>
    <t>Dobava in uvlačenje optičnega kabla TOSM03 1x12 CMAN, vodotesen, zaščiten proti glodalcem, UV odporen, v cevi kabelske kanalizacije
(TKO-Servisne delavnice ~ SB-03)</t>
  </si>
  <si>
    <r>
      <t>Dobava in montaža komunikacijske opreme v obstoječi omari v vozlišču</t>
    </r>
    <r>
      <rPr>
        <b/>
        <sz val="10"/>
        <rFont val="Arial"/>
        <family val="2"/>
        <charset val="238"/>
      </rPr>
      <t xml:space="preserve"> TKO-Servisne delavnice</t>
    </r>
    <r>
      <rPr>
        <sz val="10"/>
        <rFont val="Arial"/>
        <family val="2"/>
        <charset val="238"/>
      </rPr>
      <t>. Pri tem gre za sledeče:</t>
    </r>
  </si>
  <si>
    <t xml:space="preserve">* Kovinski optični delilnik F&amp;G ali EATON za 24 vlaken, tip SM za vgradnjo v 19" rack omaro s kaseto za optična vlakna, vključno z 24 kos optičnimi LC konektorji in 2 kos uvodnicami </t>
  </si>
  <si>
    <t>* optični prespojni kabel SM, konektorji LC – FC 9/125µm, 
dolžine 3 m</t>
  </si>
  <si>
    <t xml:space="preserve">* drobni in vezni material                                                                        </t>
  </si>
  <si>
    <t>Kontrolne meritve SM kablov (obojestranska meritev)</t>
  </si>
  <si>
    <t>* Zaključitev optičnega kabla kapacitete 12 vlaken v stenski kovinski optični delilnik, tip FOKAB SOD-12 s kaseto za optična vlakna</t>
  </si>
  <si>
    <r>
      <t xml:space="preserve">* Kovinski stenski optični delilnik FOKAB </t>
    </r>
    <r>
      <rPr>
        <sz val="10"/>
        <rFont val="Arial"/>
        <family val="2"/>
        <charset val="238"/>
      </rPr>
      <t>za 12 vlaken, tip SM SOD-12 s kaseto za optična vlakna, vključno z 12 kos optičnimi FC konektorji in 2 kos uvodnicami. Neuporabljene uvodnice je potrebno zapreti s tipskim čepom (tesnilna ploščica - delilnik ne sme imeti odprtin)</t>
    </r>
  </si>
  <si>
    <t>Izdelava vseh potrebnih zakonskih električnih meritev (tudi prenapetostnih odvodnikov), preizkusov in pregledov, z izdelavo pisnih protokolov (v pisni in elektronski obliki)</t>
  </si>
  <si>
    <t>* Krmilnik Cybro-3-24 Ethernet, tip Cybrotech</t>
  </si>
  <si>
    <t>Dobava in montaža kronske vročecinkane nosilne konzole za montažo 6 kos LED svetilk tip 1787 Astro LED, na nov svetlobni steber. Nosilci na konzoli morajo biti premični. Uporabi se tipske konzole proizvajalca "NCM" (glej detajl na listu št.16).</t>
  </si>
  <si>
    <t>Dopolnitev obstoječega stikalnega bloka SB-RTA-6, za potrebe napajanja novih kandelabrov. Pri tem gre za sledeče:</t>
  </si>
  <si>
    <t>- izdelava grafike (animirane sinoptične sheme s sliko objekta z vnešenimi glavnimi napravami sistema razsvetljave za parkirno površino TR10, RR10 in 6. skupino tirov 62~65),                                                                                                                    - vnos in konfiguracija alarmov,                                                                                                                                   - izdelava trendov in grafičnih prikazov zgodovinskih parametrov,                                                                                                                                                                                                                                                                                                                                                                                                                                                                                                                                                                                                                           - dopolnitev obstoječe drevesne strukture, integracija grafike, trendov, alarmov,                                                                                                             - izdelava vmesnika za spremljanje obratovalnih ur razsvetljave za vse izvode stikalnega bloka na mesečnem nivoju                                                                                                                                              - izdelava vmesnika za samodejno resetiranje premostitve fotocelic za obravnavano površino z možnostjo blokiranja funkcije za potrebe izvajanja vzdrževalnih posegov                                                                                                                          - Izvajalec je po končanem delu dolžan naročniku posredovati izvorno kodo izdelanega celotnega sistema.</t>
  </si>
  <si>
    <t>Programiranje krmilnika Cybro-2-24 v stikalnem bloku SB-RTA-5, za potrebe daljinskega upravljanja obstoječe razsvetljave na površini TR10, testiranje in zagon.</t>
  </si>
  <si>
    <t>Dopolnitev obstoječega SCADA sistema Iconics Genesis64, za potrebe upravljanja razsvetljave novih svetlobnih stolpov na avtomobilskem terminalu (površina TR10, RR10 in 6. skupina tirov 62~65). Izdelava aplikativnega dela na strežniku vključno z mobilno aplikacijo obsega:</t>
  </si>
  <si>
    <t>* Zaključitev optičnega kabla kapacitete 12 vlaken na optični delilnik z LC priključnimi konektorji</t>
  </si>
  <si>
    <t>* optični prespojni kabel SM, konektorji SC – LC 9/125µm, 
dolžine 1 m</t>
  </si>
  <si>
    <t>* RV-K 2x2,5 mm2</t>
  </si>
  <si>
    <t>Dobava in montaža kabla tip RV-K v kandelaber in priklop na svetilke</t>
  </si>
  <si>
    <t xml:space="preserve">* inštalacijski odklopnik tip ETIMAT10-16A/1P-C "ETI" </t>
  </si>
  <si>
    <r>
      <t>* vrstne sponke 35 mm2, "Elektrospoji"</t>
    </r>
    <r>
      <rPr>
        <i/>
        <sz val="10"/>
        <rFont val="Arial"/>
        <family val="2"/>
        <charset val="238"/>
      </rPr>
      <t xml:space="preserve">  </t>
    </r>
  </si>
  <si>
    <t>Izdelava geodetskega načrta po izvedenem stanju</t>
  </si>
  <si>
    <t>Projekt izvedenih del (PID), v štirih izvodih
(v pisni in elektronski obliki)</t>
  </si>
  <si>
    <t>Izdelava navodil za obratovanje in vzdrževanje</t>
  </si>
  <si>
    <t>Projektantski nadzor geomehanika</t>
  </si>
  <si>
    <t>Opomba - v ceni upoštevati:</t>
  </si>
  <si>
    <t>o    vse dobave in nabave materialov ter veznih in montažnih materialov</t>
  </si>
  <si>
    <t>o    vse horizontalne in vertikalne prenose ter prevoze na gradbišču in do gradbišča</t>
  </si>
  <si>
    <t>o    vsa zavarovanja in podpiranja med izkopi in zasipi ter rušitvenimi deli</t>
  </si>
  <si>
    <t>o    vse zasipe in utrjevanje tal po končanih delih</t>
  </si>
  <si>
    <t>o    odvoz demontiranega in rušenega materiala na stalno deponijo, komplet s plačilom vseh komunalnih pristojbin</t>
  </si>
  <si>
    <t>o    odvoz vseh viškov izkopanega materiala na stalno deponijo, komplet s plačilom vseh komunalnih pristojbin</t>
  </si>
  <si>
    <t>o    vsa podpiranja in zavarovanja med opaženjem in betoniranjem konstrukcij</t>
  </si>
  <si>
    <t>o    ves standardizirani vezni in montažni material pri opažarskih delih</t>
  </si>
  <si>
    <t>o    negovanje in vibriranje betonov med vgradnjo in pred razopaženjem betonskih elementov</t>
  </si>
  <si>
    <t>o    vse delovne in lovilne odre - razen fasadnega odra, ki je posebej prikazan v popisu</t>
  </si>
  <si>
    <t>o    dobavo in pripravo vseh veznih in pritrdilnih materialov</t>
  </si>
  <si>
    <t xml:space="preserve">o    vse mere kontrolirati na kraju samem oz. na gradbišču </t>
  </si>
  <si>
    <t>o    pri opisih upoštevati TEHNIČNO POROČILO,</t>
  </si>
  <si>
    <t>o    vsa navedena komercialna imena so uporabljena zgolj zaradi določitve zahtevane kvalitete, ki jo mora ponudniki Izpolniti, ponujeno mora zagotavljati najmanj enakovredne lastnosti.</t>
  </si>
  <si>
    <t>o    vsi sestavni elementi, kakor tudi premazi, laki, barve in ostala sredstva uporabljena pri izdelavi in dobavi zahtevanih sestavnih delov objekta morajo ustrezati uredbi o zelenem javnem naročanju.</t>
  </si>
  <si>
    <t>o    Pri vseh postavkah je potrebno upoštevati vsa pripravljalna in zaključna dela, vse prevoze in odvoze, potreben montažni in pritrdilni material, ter eventualno potrebno podkonstrukcijo.</t>
  </si>
  <si>
    <t>o    Za vse dobavljene elemente je potrebno le-te opredeliti v tehnološkem elaboratu (TE) na katerega je potrebo pridobiti pisno soglasje naročnika in ostalih deležnikov, ki jih določi naročnik. V tehnološkem elaboratu se izdelajo vsi rutinski detajli in delavniški načrti, ki se nanašajo na vgradnjo elementov. V TE se navedejo vsi serijski elementi, ki pa je potrebno, na zahtevo naročnika, predložiti vzorčni kos v potrditev v dogovorjenem roku.</t>
  </si>
  <si>
    <t xml:space="preserve">o    Mere prikazane v grafičnih prilogah je potrebno predhodno preveriti s projektantom, prav tako je potrebno za vse elemente preveriti na mestu vgradnje tudi vse dimenzije. </t>
  </si>
  <si>
    <t xml:space="preserve">o    Pri izdelavi ponudbe je potrebno OBVEZNO PREGLEDATI VSE DELE PROJEKTA (tekstualni in grafični del) ter v primeru neskladij pridobiti odgovore že v fazi razpisa. </t>
  </si>
  <si>
    <t>o    Vsi vgrajeni elementi in materiali morajo imeti vsa ustrezna dokazila.</t>
  </si>
  <si>
    <t>o    Pri vseh opisih delovnih postavk smiselno veljajo splošna določila standardiziranih opisov del za visoko gradnjo GIPOSS. V enotnih cenah je upoštevati ves potrebni material, delo in transporte, ki so potrebni za vgradnjo  ter vse povezane stroške, ki so potrebni za tehnično pravilno izvedbo del.</t>
  </si>
  <si>
    <t xml:space="preserve">Pred pričetkom del mora glavni izvajalec del pripraviti tehnološki elaborat in podati tehnične predloge ponujene strojne opreme v potrditev, ki zajemajo vse iz popisa zahtevane tehnične podatke, tovarniške risbe postavitve in dokazila s potrdili o ustreznosti. </t>
  </si>
  <si>
    <t xml:space="preserve">Pri tem morajo biti podani tehnični podatki in risbe povsem usklajeni z zahtevanim obsegom in se morajo povsem nanašati na natančno ponujeni tip in velikost ter ne samo na vrsto opreme (enostavne fotokopije iz generalnega kataloga proizvajalcev v namen potjevanja opreme niso sprejemljive). </t>
  </si>
  <si>
    <t xml:space="preserve">Dobava in postavitev opreme in sistemov se izvede po priloženi dokumentaciji, načrtih in tekstualnem delu, ki se dopolnijo s podrobnejšimi risbami posameznih izbranih dobaviteljev opreme. </t>
  </si>
  <si>
    <t xml:space="preserve">lzvajalec mora predvidena dela izvesti v zahtevani kvaliteti in lahko vgrajuje samo materiale in opremo, ki ima ustrezne ateste in certifikate (potrdila o skladnosti) ter je potrjena tudi s strani predstavnika investitorja. </t>
  </si>
  <si>
    <t>Vgrajena oprema in material mora biti do dobave neuporabljena, nova in opremljena z zahtevano dokazno dokumentacijo.</t>
  </si>
  <si>
    <t>Preizkusni pogon se izvrši v sodelovanju z predstavniki upravljalcev pri naročniku</t>
  </si>
  <si>
    <t>Vsi tipi izdelkov - trgovska imena in proizvajalci navedeni v popisu del in materiala so omenjeni izključno zaradi natančnega definiranja tehničnih karakteristik, standardov in predpisov po katerih so izdelani, certifikatov ter atestov, ki jih imajo z namenom natančneje opredeliti tehnične zahteve in postopke izdelave za podobne izdelke, ki jih nudi izvajalec del. Možno je ponuditi kvalitetno enakovredne ali boljše izdelke različnih proizvajalcev od navedenih. Posebno pozornost posvetiti gabaritom alternativno ponujene opreme.</t>
  </si>
  <si>
    <t>Vsi jekleni elementi (četudi ni v načrtu ali popisu GOI del posebej označeno) morajo biti primerno protikorozijsko zaščiteni (vroče cinkanje in barvanje v RAL po izboru odg. proj. arhitekture ali drugo zahtevano zaščito za jeklene konstrukcije) tako, da je zagotovljen garancijski rok in življenjska doba, ki jo zahteva investitor.</t>
  </si>
  <si>
    <t xml:space="preserve">ENOTNA CENA MORA VSEBOVATI: </t>
  </si>
  <si>
    <t>-</t>
  </si>
  <si>
    <t>vsa potrebna pripravljalna dela</t>
  </si>
  <si>
    <t>vse potrebne transporte, notranje in zunanje</t>
  </si>
  <si>
    <t xml:space="preserve">vse potrebno delo </t>
  </si>
  <si>
    <t>vsa potrebna pomožna sredstva za vgrajevanje na objektu kot so lestve, odri in podobno</t>
  </si>
  <si>
    <t>usklajevanje z osnovnim načrtom in posvetovanje s projektantom, nadzornikom, investitorjem, naročnikom</t>
  </si>
  <si>
    <t>terminsko usklajevanje del z ostalimi izvajalci na objektu</t>
  </si>
  <si>
    <t>čiščenje prostorov po končanih delih in odvoz odpadnega meteriala na stalno mestno deponijo</t>
  </si>
  <si>
    <t>plačilo komunalnega prispevka za stalno mestno deponijo odpadnega materiala</t>
  </si>
  <si>
    <t xml:space="preserve">vsa potrebna higijensko tehnična preventivna zaščita delavcev na gradbišču </t>
  </si>
  <si>
    <t>izdelavo vseh potrebnih detajlov in dopolnih del, katera je potrebno izvesti za dokončanje posameznih del, tudi če potrebni detajli in niso podrobno navedeni in opisani v popisu del, in so ta dopolnila nujna za pravilno funkcioniranje posameznih sistemov in elementov objekta.</t>
  </si>
  <si>
    <t>merjenje na objektu</t>
  </si>
  <si>
    <t>skladiščenje materiala na gradbišču</t>
  </si>
  <si>
    <t>preizkušanje kvalitete za vse materiale, ki se vgrajujejo in dokazovanje kvalitete z atesti</t>
  </si>
  <si>
    <t>ves potrebni glavni, pomožni, pritrdilni, tesnilni in vezni material</t>
  </si>
  <si>
    <t>popravilo eventuelno povzročene škode ostalim izvajalcem na gradbišču</t>
  </si>
  <si>
    <t>vse potrebne zaščitne premaze</t>
  </si>
  <si>
    <t>merjenje na objektu, pred pričetkom izdelave posameznih elementov</t>
  </si>
  <si>
    <t>popravilo nekvalitetno izvedenih del oziroma zamenjava elementov</t>
  </si>
  <si>
    <t>izdelava tehnoloških risb za proizvodnjo s potrebnimi detajli</t>
  </si>
  <si>
    <t xml:space="preserve">izdelava in izrez odprtin za vgradnjo inštalacijskih in drugih elementov </t>
  </si>
  <si>
    <t>izdelava vseh izračunov vezanih na izdelavo elementov, potrebnih za doseganje predpisanih zahtev</t>
  </si>
  <si>
    <t xml:space="preserve">izpiranje/izpihovanje cevovodov, meritve, uregulacija sistema, zagon, poskusno obratovanje </t>
  </si>
  <si>
    <t xml:space="preserve">dezinfekcija celotnega cevovoda z ustreznim sredstvom </t>
  </si>
  <si>
    <t>ustrezno izobraževanje vzdrževalcev objekta</t>
  </si>
  <si>
    <t>- dopolnitev obstoječe grafike za 7 novih svetlobnih stolpov,                                                                                                                    - vnos in konfiguracija alarmov,                                                                                                                                   - izdelava trendov in grafičnih prikazov zgodovinskih parametrov,                                                                                                                                                                                                                                                                                                                                                                                                                                                                                                                                                                                                                           - dopolnitev obstoječe drevesne strukture, integracija grafike, trendov, alarmov,                                                                                                             - izdelava vmesnika za spremljanje obratovalnih ur razsvetljave za vse izvode stikalnega bloka na mesečnem nivoju 
- izdelava vmesnika za samodejno resetiranje premostitve fotocelic za obravnavano površino z možnostjo blokiranja funkcije za potrebe izvajanja vzdrževalnih posegov                                                                                                                          - Izvajalec je po končanem delu dolžan naročniku posredovati izvorno kodo izdelanega celotnega sistema.</t>
  </si>
  <si>
    <t>o    Izvedbo del mora izvajalec prilagajati luškemu delovnemu procesu, ki se mora odvijati nemoteno. V kolikor bo izvajalec za izvedbo del moral začasno umikati mehanizacijo, mora te stroške vključiti v svojo ponudbo. Dodatnih stroškov iz tega naslova naročnik ne bo priznal.</t>
  </si>
  <si>
    <t>o    Za izvedbo nekaterih del, je v postavkah potrebno upoštevati strošek uporabe avtodvigala. Dodatnih stroškov iz tega naslova naročnik ne bo priznal.</t>
  </si>
  <si>
    <t>o    Končna cena mora upoštevati tudi izdelavo dokazila o zanesljivosti objekta za elektro inštalacije v 2 (dveh) izvodih, združene v fasciklu z označenimi registri poglavij vključujoč: 
izjave, certifikate o ustreznosti z atesti za vgrajene materiale in opremo, zapisnike preizkusov, meritev, ipd., navodila za uporabo in vzdrževanje, garancijski listi, seznam dobaviteljev opreme in servisov. 
Dokumentacija mora biti vložena v prozorne ovitke, ustrezno zaporedno označena, oštevilčena in predana investitorju pred tehničnim pregledom.</t>
  </si>
  <si>
    <t>o    Končna cena mora upoštevati tudi pripravo in zavarovanje gradbišča ter pripravo dokumentacije vezane na tehnologijo gradnje in organizacijo gradbišča.</t>
  </si>
  <si>
    <t xml:space="preserve">Izvajalec je dolžan izvesti preizkusni pogon posameznih sistemov po opravljeni izvedbi in pisnem obvestilu investitorju, da je sistem pripravljen za preizkusni pogon. </t>
  </si>
  <si>
    <r>
      <t xml:space="preserve">Popis je veljaven le v kombinaciji z vsemi grafičnimi prilogami, risbami, načrti, tehničnim poročilom, sestavami konstrukcij, geomehanskim oziroma geološkim poročilom in ostalimi sestavinami PGD in PZI projekta. Natančnejši opisi, način in kvaliteta izdelave, barve, velikost elementov, načini pritrjevanja, načini stikovanja z ostalimi elementi objekta, morebitna požarna varnost konstrukcij ali gradbenih elementov in podobno so razvidni iz prej naštetih sestavin PGD in PZI projekta. 
Ponudba mora vsebovati ves pritrdilni, vezni, spojni, tesnilni material in ustrezne podkostrukcije, dobavo in vgradnjo zaključnih profilov, pločevin in kotnikov, izdelavo vseh potrebnih podkonstrukcij, dodatnega izsekavanja AB in zidanih sten in podobna dela potrebna za vgradnjo posameznega elementa objekta, izvedbo vseh drobnih gradbenih, obrtniških in instalacijskih del ter ostalega če tudi to ni neposredno navedeno popisu GOI del, a je kljub temu razvidno iz grafičnih prilog in ostalih prej naštetih sestavnih delov PGD in PZI projekta. </t>
    </r>
    <r>
      <rPr>
        <sz val="10"/>
        <color rgb="FFFF0000"/>
        <rFont val="Tahoma"/>
        <family val="2"/>
        <charset val="238"/>
      </rPr>
      <t xml:space="preserve">
</t>
    </r>
    <r>
      <rPr>
        <sz val="10"/>
        <rFont val="Tahoma"/>
        <family val="2"/>
        <charset val="238"/>
      </rPr>
      <t>Z oddajo ponudbe vsak ponudnik izjavlja, da je skrbno preučil vse prej omenjene sestavne dele PGD in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PGD in PZI projekta. 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r>
  </si>
  <si>
    <t xml:space="preserve">Vse vrednosti instalacijskih del v ponudbi, četudi ni to posebej označeno ali navedeno v popisu GOI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instalacijskimi vodi, izdelava vseh vrst ojačitev konstrukcij in podobna dela, ki zagotavljajo kakovostno vgradnjo vseh vrst instalacijskih vodov in niso posebej navedena v popisu GOI del. V ponudbi morajo biti upoštevana vsa drobna strojna in elektro instalacijska dela in transporti. </t>
  </si>
  <si>
    <t xml:space="preserve">deponija elektro cevi vključno z zavarovanjem materiala </t>
  </si>
  <si>
    <t>Zakoličba in zavarovanje geodetskih točk trase električne kanalizacije z vsemi dodatnimi in zaščitnimi deli in zapisnikom. Uradna zakoličba.</t>
  </si>
  <si>
    <t>[točke]</t>
  </si>
  <si>
    <t>[m]</t>
  </si>
  <si>
    <t>SF</t>
  </si>
  <si>
    <t>Odstranitev obst. asfalta v debelini cca. 10cm</t>
  </si>
  <si>
    <t>[m2]</t>
  </si>
  <si>
    <t>Izkop jarka z odvozom na deponijo faktor 1.3 oz. začasnim odlaganjem ob jarku</t>
  </si>
  <si>
    <t>[m3]</t>
  </si>
  <si>
    <t>Fino nasutje 0-4mm po plasteh</t>
  </si>
  <si>
    <t>Tamponsko nasutje 8-32mm z utrjevanjem in zbitostjo Ev2=60MPa</t>
  </si>
  <si>
    <t>Cevi Stigmaflex 110m</t>
  </si>
  <si>
    <t>Inox valjanec 30×3.5mm</t>
  </si>
  <si>
    <t>PVC opozorilni trak "Pozor energetski kabel"</t>
  </si>
  <si>
    <t>Asfaltiranje poškodovanih površin z asfaltbetonom 4 cm (AC 8 surf PmB 45/80-65 A2). Predhodno prebrizg  z emulzijo-nosilni in vezni sloj</t>
  </si>
  <si>
    <t>DDV 22%</t>
  </si>
  <si>
    <t>Izkop jarka z odvozom na deponijo faktor 1.3</t>
  </si>
  <si>
    <t>Izkop v globino cca. 1.9m z odvozom na deponijo×1.3*oz. začasnim odlaganjem ob izkopu za kasnejše zasutje</t>
  </si>
  <si>
    <t>Polaganje podložnega betona C12/15 na utrjeno tamponsko blazino</t>
  </si>
  <si>
    <t>Opaž</t>
  </si>
  <si>
    <t>Beton C25/30 SX2 Dmax16</t>
  </si>
  <si>
    <t>Armatura B500-B</t>
  </si>
  <si>
    <t>[kg]</t>
  </si>
  <si>
    <t>Podložni beton C12/15 znotraj cevi Φ80cm v debelini 10cm</t>
  </si>
  <si>
    <t>Betonska cev Φ80cm-po segmentih, skupne višine cca. 1.5m</t>
  </si>
  <si>
    <t>AB krovna plošča C25/30, B500-B, 1.18×1.18×0.2m-s prebojem 0.6×0.6m v sredini</t>
  </si>
  <si>
    <t>[kom]</t>
  </si>
  <si>
    <t xml:space="preserve">Skupaj Jašek Φ80 cm s pokrovom 40t </t>
  </si>
  <si>
    <t>[pavšal]</t>
  </si>
  <si>
    <t>Dobava in polaganje geotekstila-min. natezne trdnosti 17 kN/m (npr. Polyfelt TS60)</t>
  </si>
  <si>
    <t>Dobava in polaganje geotekstila-min. natezne trdnosti 40kN/m (npr. Miragrid GX 40/40)</t>
  </si>
  <si>
    <t>Zamenjava slabo nosilnih tal z nasutjem 8-32mm in utrjevanjem po plasteh z modulom Ev2=80MPa</t>
  </si>
  <si>
    <t>Zasutje okolice temelja do obstoječe kote nasutja z obstoječim izkopnim materialom in utrjevanje na modul zbitosti Ev2=80MPa</t>
  </si>
  <si>
    <t>Pomoč pri vgradnji kandelabra (sidra, podlitje)</t>
  </si>
  <si>
    <t>Skupaj temelji 2.5×2.5m za kandelabre H=12m</t>
  </si>
  <si>
    <t>Zasutje okolice jaška do obstoječe kotje nasutja z obstoječim izkopnim materialom in utrjevanje na modul zbitosti Ev2=80MPa</t>
  </si>
  <si>
    <t>Sondažni izkop 80 cm pod koto pete temelja</t>
  </si>
  <si>
    <t>Armiranobetonska spodnja plošča C30/37, B500-5, 1.5×1.5×0.2m</t>
  </si>
  <si>
    <t>[kos]</t>
  </si>
  <si>
    <t>Izkop v globino cca. 1.2m z odvozom na deponijo×1.3</t>
  </si>
  <si>
    <t>Armiranobetonski temelj 2.5×2.5m z nastavkom 0.8m C30/37, B500-5</t>
  </si>
  <si>
    <t>Izkop v globino cca. 2.3m z odvozom na deponijo×1.3</t>
  </si>
  <si>
    <t>Armiranobetonski temelj 3.0×3.0m z nastavkom 1.2m C25/30, B500-5</t>
  </si>
  <si>
    <t>Skupaj temelji 3.0×3.0m za kandelabre H=16m</t>
  </si>
  <si>
    <t>POPIS GRADBENIH, OBRTNIŠKIH IN INSTALACIJSKIH DEL</t>
  </si>
  <si>
    <t>Lokacija:         Luka Koper</t>
  </si>
  <si>
    <t>Faza:               PZI</t>
  </si>
  <si>
    <t>A.</t>
  </si>
  <si>
    <t>B.</t>
  </si>
  <si>
    <t>C.</t>
  </si>
  <si>
    <t>D.</t>
  </si>
  <si>
    <t>E.</t>
  </si>
  <si>
    <t>OSTALO</t>
  </si>
  <si>
    <t>SKUPAJ BREZ DDV:</t>
  </si>
  <si>
    <t>SKUPAJ Z DDV:</t>
  </si>
  <si>
    <t>Datum:</t>
  </si>
  <si>
    <t>Podpis:</t>
  </si>
  <si>
    <t>Objekt: Izgradnja objektov za razsvetljavo na terminalu avtomobilov</t>
  </si>
  <si>
    <t>POVRŠINA LES1</t>
  </si>
  <si>
    <t>Gradbena dela - LES1</t>
  </si>
  <si>
    <t>POVRŠINA LES 1</t>
  </si>
  <si>
    <t>A.1</t>
  </si>
  <si>
    <t>A.2</t>
  </si>
  <si>
    <t>Elektroinstalacijska dela - LES1</t>
  </si>
  <si>
    <t>POVRŠINA REMIZA</t>
  </si>
  <si>
    <t>Gradbena dela - REMIZA</t>
  </si>
  <si>
    <t>B.1</t>
  </si>
  <si>
    <t>B.2</t>
  </si>
  <si>
    <t>Elektroinstalacijska dela - REMIZA</t>
  </si>
  <si>
    <t>C.1</t>
  </si>
  <si>
    <t>Gradbena dela - TR10</t>
  </si>
  <si>
    <t>POVRŠINA TR10</t>
  </si>
  <si>
    <t>C.2</t>
  </si>
  <si>
    <t>Elektroinstalacijska dela - TR10</t>
  </si>
  <si>
    <t>SKUPAJ Gradbena dela - REMIZA</t>
  </si>
  <si>
    <t>SKUPAJ Elektroinstalacijska dela - REMIZA</t>
  </si>
  <si>
    <t>SKUPAJ Elektroinstalacijska dela - LES1</t>
  </si>
  <si>
    <t>SKUPAJ Gradbena dela - LES1</t>
  </si>
  <si>
    <t>SKUPAJ Gradbena dela - TR10</t>
  </si>
  <si>
    <t>D.1</t>
  </si>
  <si>
    <t>D.2</t>
  </si>
  <si>
    <t>D.3</t>
  </si>
  <si>
    <t>D.4</t>
  </si>
  <si>
    <t>Jašek C30/37, B500-5, 1.5×1.5×1.5m</t>
  </si>
  <si>
    <t>Beton C25/30, B500-5 SX2 Dmax16</t>
  </si>
  <si>
    <t xml:space="preserve">Skupaj Jašek 150×150×150 cm s pokrovom 40t </t>
  </si>
  <si>
    <t>Litoželezni pokrov za težki promet-40t 0.6×0.6m</t>
  </si>
  <si>
    <t>Armatura B500-B (palice+mreže)</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</si>
  <si>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</si>
  <si>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</si>
  <si>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</si>
  <si>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</si>
  <si>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</si>
  <si>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</si>
  <si>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</si>
  <si>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</si>
  <si>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</si>
  <si>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</si>
  <si>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</si>
  <si>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</si>
  <si>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</si>
  <si>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</si>
  <si>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</si>
  <si>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</si>
  <si>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</si>
  <si>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</si>
  <si>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</si>
  <si>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</si>
  <si>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</si>
  <si>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</si>
  <si>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</si>
  <si>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</si>
  <si>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</si>
  <si>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</si>
  <si>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</si>
  <si>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1</t>
  </si>
  <si>
    <t>2</t>
  </si>
  <si>
    <t>3</t>
  </si>
  <si>
    <t>4</t>
  </si>
  <si>
    <t>5</t>
  </si>
  <si>
    <t>6</t>
  </si>
  <si>
    <t>7</t>
  </si>
  <si>
    <t>8</t>
  </si>
  <si>
    <t>9</t>
  </si>
  <si>
    <t>10</t>
  </si>
  <si>
    <t>11</t>
  </si>
  <si>
    <t>12</t>
  </si>
  <si>
    <t>13</t>
  </si>
  <si>
    <t>14</t>
  </si>
  <si>
    <t>15</t>
  </si>
  <si>
    <t>16</t>
  </si>
  <si>
    <t>17</t>
  </si>
  <si>
    <t>18</t>
  </si>
  <si>
    <t>19</t>
  </si>
  <si>
    <t>ELEKTRIČNE INŠTALACIJE</t>
  </si>
  <si>
    <t>* NYY-J 4 x 25 mm2</t>
  </si>
  <si>
    <t>Izvlečenje obstoječega kabla iz kablske kanalizacije ter navijanje na boben in dostava v skladišče rezevnega materiala za vzdrževanje elektroenergetskih naprav v Luki Koper. Gre za sledeče tipe kablov:</t>
  </si>
  <si>
    <t>* NYY-J 3 x 6 mm2</t>
  </si>
  <si>
    <t>Dopolnitev obstoječega stikalnega bloka SB-RTA-1, za potrebe napajanja novih kandelabrov. Pri tem gre za sledeče:</t>
  </si>
  <si>
    <t xml:space="preserve">* inštalacijski odklopnik tip ETIMAT10-4A/3P-C "ETI" </t>
  </si>
  <si>
    <t xml:space="preserve">  </t>
  </si>
  <si>
    <t>* vrstne sponke 16 mm2, "Elektrospoji"</t>
  </si>
  <si>
    <t>Dopolnitev obstoječega SCADA sistema Iconics Genesis64, za potrebe upravljanja razsvetljave novih svetlobnih stolpov na avtomobilskem terminalu (RR6). Izdelava aplikativnega dela na strežniku vključno z mobilno aplikacijo obsega:</t>
  </si>
  <si>
    <t>- dopolnitev obstoječe grafike za 16 novih svetlobnih stolpov,                                                                                                                    - vnos in konfiguracija alarmov,                                                                                                                                   - izdelava trendov in grafičnih prikazov zgodovinskih parametrov,                                                                                                                                                                                                                                                                                                                                                                                                                                                                                                                                                                                                                           - dopolnitev obstoječe drevesne strukture, integracija grafike, trendov, alarmov,                                                                                                             - izdelava vmesnika za spremljanje obratovalnih ur razsvetljave za vse izvode stikalnega bloka na mesečnem nivoju                                                                                                                                              - izdelava vmesnika za samodejno resetiranje premostitve fotocelic za obravnavano površino z možnostjo blokiranja funkcije za potrebe izvajanja vzdrževalnih posegov                                                                                                                          - Izvajalec je po končanem delu dolžan naročniku posredovati izvorno kodo izdelanega celotnega sistema.</t>
  </si>
  <si>
    <t xml:space="preserve">Dobava in montaža vročecinkane nosilne konzole za montažo 2 kos LED svetilk tip 1787 Astro LED, na nov svetlobni steber. Uporabi se tipske konzole proizvajalca "NCM"     </t>
  </si>
  <si>
    <t>Rezanje obstoječega NN kabla NYY-J 3 x 6 mm2 v jašku pred SB-9 (napajanje kamer na S23), izvlačenje iz obstoječe EKK do lokacije SB-RTA-4 (L=~53m) ter preusmeritev in priklop kabla v SB-RTA-4. 
V postavki je upoštevati tudi strošek navijanja na kolut in dostavo v skladišče rezevnega materiala za vzdrževanje elektroenergetskih naprav v Luki Koper.</t>
  </si>
  <si>
    <t>Izvlečenje obstoječega kabla NYY-J 4x25 mm2, navijanje na boben in dostava v skladišče rezevnega materiala za vzdrževanje elektroenergetskih naprav v Luki Koper.</t>
  </si>
  <si>
    <t>Dopolnitev stikalnega bloka SB-RTA-1, za potrebe napajanja novih kandelabrov. Pri tem gre za sledeče:</t>
  </si>
  <si>
    <t>Dopolnitev stikalnega bloka SB-RTA-4, za potrebe napajanja novih kandelabrov. Pri tem gre za sledeče:</t>
  </si>
  <si>
    <t>Dopolnitev obstoječega SCADA sistema Iconics Genesis64, za potrebe upravljanja razsvetljave novih svetlobnih stolpov na avtomobilskem terminalu (R10B). Izdelava aplikativnega dela na strežniku vključno z mobilno aplikacijo obsega:</t>
  </si>
  <si>
    <t>- dopolnitev obstoječe grafike za 6 novih svetlobnih stolpov,                                                                                                                    - vnos in konfiguracija alarmov,                                                                                                                                   - izdelava trendov in grafičnih prikazov zgodovinskih parametrov,                                                                                                                                                                                                                                                                                                                                                                                                                                                                                                                                                                                                                           - dopolnitev obstoječe drevesne strukture, integracija grafike, trendov, alarmov,                                                                                                             - izdelava vmesnika za spremljanje obratovalnih ur razsvetljave za vse izvode stikalnega bloka na mesečnem nivoju                                                                                                                                              - izdelava vmesnika za samodejno resetiranje premostitve fotocelic za obravnavano površino z možnostjo blokiranja funkcije za potrebe izvajanja vzdrževalnih posegov                                                                                                                          - Izvajalec je po končanem delu dolžan naročniku posredovati izvorno kodo izdelanega celotnega sistema.</t>
  </si>
  <si>
    <t>Dopolnitev načrta razsveltjave pristanišča</t>
  </si>
  <si>
    <t>POVRŠINA RR6</t>
  </si>
  <si>
    <t>POVRŠINA R10B</t>
  </si>
  <si>
    <t>F.</t>
  </si>
  <si>
    <t>G.</t>
  </si>
  <si>
    <t>Gradbena dela - RR6</t>
  </si>
  <si>
    <t>Elektroinstalacijska dela - RR6</t>
  </si>
  <si>
    <t>[kpl]</t>
  </si>
  <si>
    <t>Izdelava betonske zaščitne kape na vrhu temelja kandelabra</t>
  </si>
  <si>
    <t>SKUPAJ Gradbena dela - RR6</t>
  </si>
  <si>
    <t>SKUPAJ Gradbena dela - R10B</t>
  </si>
  <si>
    <t>Gradbena dela - R10B</t>
  </si>
  <si>
    <t>E.1</t>
  </si>
  <si>
    <t>E.2</t>
  </si>
  <si>
    <t>Elektroinstalacijska dela - R10B</t>
  </si>
  <si>
    <t xml:space="preserve">              na površinah RR6, R10B, LES1, REMIZA in TR10</t>
  </si>
  <si>
    <t>NEPREDVIDENA DELA (5%) A-F</t>
  </si>
  <si>
    <t>Jašek Φ80 cm s pokrovom 40t
Spodaj navedene količine so za 1 komad:</t>
  </si>
  <si>
    <t>Temelj 2.5×2.5m za kandelabre H=12m
Spodaj navedene količine so za 1 komad:</t>
  </si>
  <si>
    <t>Temelj 3.0×3.0m za kandelabre H=16m
Spodaj navedene količine so za 1 komad:</t>
  </si>
  <si>
    <t>Jašek 150×150×150 cm s pokrovom 40t
Spodaj navedene količine so za 1 komad:</t>
  </si>
  <si>
    <t>D.5</t>
  </si>
  <si>
    <t>Kabelska kanalizacija tip B, 4x SF110, v dolžini 127,30m</t>
  </si>
  <si>
    <t>Kabelska kanalizacija tip A, 8x SF110, v dolžini 92,3m</t>
  </si>
  <si>
    <t>Kabelska kanalizacija tip B, 4x SF110, v dolžini 760,40m</t>
  </si>
  <si>
    <t>Kabelska kanalizacija tip C, 2x SF110, v dolžini 27,7m</t>
  </si>
  <si>
    <t>Kabelska kanalizacija tip A, 6x SF110, v dolžini 126,4m</t>
  </si>
  <si>
    <t>Kabelska kanalizacija tip B, 4x SF110, v dolžini 213,20m</t>
  </si>
  <si>
    <t>Kabelska kanalizacija tip C, 2x SF110, v dolžini 25m</t>
  </si>
  <si>
    <t>Kabelska kanalizacija tip A, 6x SF110, v dolžini 118,2m</t>
  </si>
  <si>
    <t>Kabelska kanalizacija tip B, 4x SF110, v dolžini 91,50m</t>
  </si>
  <si>
    <t>Kabelska kanalizacija tip A, 8x SF110, v dolžini 47,8m</t>
  </si>
  <si>
    <t>Kabelska kanalizacija tip B, 4x SF110, v dolžini 255,10m</t>
  </si>
  <si>
    <t>Asfaltiranje poškodovanih površin s bitugramozom 6 cm (AC 16 base B 50/70 A3)</t>
  </si>
  <si>
    <t>Litoželezni pokrov za težki promet-40t 0,6×0,6m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</si>
</sst>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39" x14ac:knownFonts="1">
    <font>
      <sz val="10"/>
      <name val="Arial"/>
      <charset val="238"/>
    </font>
    <font>
      <sz val="11"/>
      <color theme="1"/>
      <name val="Tahoma"/>
      <family val="2"/>
      <charset val="238"/>
    </font>
    <font>
      <sz val="11"/>
      <color theme="1"/>
      <name val="Tahoma"/>
      <family val="2"/>
      <charset val="238"/>
    </font>
    <font>
      <sz val="11"/>
      <color theme="1"/>
      <name val="Tahoma"/>
      <family val="2"/>
      <charset val="238"/>
    </font>
    <font>
      <b/>
      <sz val="10"/>
      <name val="Arial"/>
      <family val="2"/>
      <charset val="238"/>
    </font>
    <font>
      <sz val="10"/>
      <name val="Arial"/>
      <family val="2"/>
      <charset val="238"/>
    </font>
    <font>
      <b/>
      <sz val="12"/>
      <name val="Arial"/>
      <family val="2"/>
      <charset val="238"/>
    </font>
    <font>
      <b/>
      <sz val="12"/>
      <color indexed="10"/>
      <name val="Arial"/>
      <family val="2"/>
      <charset val="238"/>
    </font>
    <font>
      <b/>
      <sz val="10"/>
      <color indexed="10"/>
      <name val="Arial"/>
      <family val="2"/>
      <charset val="238"/>
    </font>
    <font>
      <sz val="10"/>
      <color indexed="10"/>
      <name val="Arial"/>
      <family val="2"/>
      <charset val="238"/>
    </font>
    <font>
      <sz val="12"/>
      <color indexed="10"/>
      <name val="Arial"/>
      <family val="2"/>
      <charset val="238"/>
    </font>
    <font>
      <sz val="12"/>
      <name val="Arial"/>
      <family val="2"/>
      <charset val="238"/>
    </font>
    <font>
      <sz val="10"/>
      <color indexed="8"/>
      <name val="Arial"/>
      <family val="2"/>
      <charset val="238"/>
    </font>
    <font>
      <sz val="10"/>
      <name val="Arial CE"/>
      <family val="2"/>
      <charset val="238"/>
    </font>
    <font>
      <b/>
      <i/>
      <sz val="10"/>
      <name val="Arial"/>
      <family val="2"/>
      <charset val="238"/>
    </font>
    <font>
      <sz val="10"/>
      <color rgb="FFFF0000"/>
      <name val="Arial"/>
      <family val="2"/>
      <charset val="238"/>
    </font>
    <font>
      <b/>
      <sz val="10"/>
      <color rgb="FFFF0000"/>
      <name val="Arial"/>
      <family val="2"/>
      <charset val="238"/>
    </font>
    <font>
      <sz val="11"/>
      <name val="Arial"/>
      <family val="2"/>
      <charset val="238"/>
    </font>
    <font>
      <sz val="8"/>
      <name val="Arial"/>
      <family val="2"/>
      <charset val="238"/>
    </font>
    <font>
      <sz val="10"/>
      <name val="Arial CE"/>
      <charset val="238"/>
    </font>
    <font>
      <sz val="10"/>
      <name val="Arial"/>
      <family val="2"/>
    </font>
    <font>
      <b/>
      <sz val="11"/>
      <name val="Arial"/>
      <family val="2"/>
      <charset val="238"/>
    </font>
    <font>
      <b/>
      <sz val="12"/>
      <name val="Times New Roman CE"/>
      <family val="1"/>
      <charset val="238"/>
    </font>
    <font>
      <sz val="8"/>
      <name val="Times New Roman CE"/>
      <family val="1"/>
      <charset val="238"/>
    </font>
    <font>
      <b/>
      <strike/>
      <sz val="10"/>
      <name val="Arial"/>
      <family val="2"/>
      <charset val="238"/>
    </font>
    <font>
      <strike/>
      <sz val="10"/>
      <name val="Arial"/>
      <family val="2"/>
      <charset val="238"/>
    </font>
    <font>
      <b/>
      <sz val="10"/>
      <name val="Arial"/>
      <family val="2"/>
    </font>
    <font>
      <i/>
      <sz val="10"/>
      <name val="Arial"/>
      <family val="2"/>
      <charset val="238"/>
    </font>
    <font>
      <b/>
      <sz val="9"/>
      <name val="Tahoma"/>
      <family val="2"/>
      <charset val="238"/>
    </font>
    <font>
      <b/>
      <i/>
      <sz val="12"/>
      <name val="Arial"/>
      <family val="2"/>
      <charset val="238"/>
    </font>
    <font>
      <sz val="11"/>
      <name val="Arial"/>
      <family val="2"/>
    </font>
    <font>
      <sz val="10"/>
      <name val="Tahoma"/>
      <family val="2"/>
      <charset val="238"/>
    </font>
    <font>
      <b/>
      <sz val="11"/>
      <name val="Tahoma"/>
      <family val="2"/>
      <charset val="238"/>
    </font>
    <font>
      <sz val="11"/>
      <name val="Tahoma"/>
      <family val="2"/>
      <charset val="238"/>
    </font>
    <font>
      <b/>
      <sz val="10"/>
      <name val="Tahoma"/>
      <family val="2"/>
      <charset val="238"/>
    </font>
    <font>
      <sz val="10"/>
      <color rgb="FFFF0000"/>
      <name val="Tahoma"/>
      <family val="2"/>
      <charset val="238"/>
    </font>
    <font>
      <sz val="10"/>
      <color theme="1"/>
      <name val="Arial"/>
      <family val="2"/>
      <charset val="238"/>
    </font>
    <font>
      <sz val="11"/>
      <color theme="1"/>
      <name val="Calibri"/>
      <family val="2"/>
      <charset val="238"/>
      <scheme val="minor"/>
    </font>
    <font>
      <sz val="11"/>
      <color theme="1"/>
      <name val="Arial"/>
      <family val="2"/>
      <charset val="238"/>
    </font>
  </fonts>
  <fills count="9">
    <fill>
      <patternFill patternType="none"/>
    </fill>
    <fill>
      <patternFill patternType="gray125"/>
    </fill>
    <fill>
      <patternFill patternType="solid">
        <fgColor indexed="42"/>
        <bgColor indexed="64"/>
      </patternFill>
    </fill>
    <fill>
      <patternFill patternType="solid">
        <fgColor theme="5"/>
        <bgColor indexed="64"/>
      </patternFill>
    </fill>
    <fill>
      <patternFill patternType="solid">
        <fgColor theme="3" tint="0.79998168889431442"/>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thin">
        <color indexed="64"/>
      </bottom>
      <diagonal/>
    </border>
  </borders>
  <cellStyleXfs count="14">
    <xf numFmtId="0" fontId="0" fillId="0" borderId="0"/>
    <xf numFmtId="0" fontId="5" fillId="0" borderId="0"/>
    <xf numFmtId="0" fontId="5" fillId="0" borderId="0"/>
    <xf numFmtId="0" fontId="19" fillId="0" borderId="0"/>
    <xf numFmtId="0" fontId="5" fillId="0" borderId="0"/>
    <xf numFmtId="0" fontId="12" fillId="0" borderId="0"/>
    <xf numFmtId="0" fontId="3" fillId="0" borderId="0"/>
    <xf numFmtId="0" fontId="5" fillId="0" borderId="0"/>
    <xf numFmtId="0" fontId="5" fillId="0" borderId="0"/>
    <xf numFmtId="0" fontId="20" fillId="0" borderId="0"/>
    <xf numFmtId="0" fontId="37" fillId="0" borderId="0"/>
    <xf numFmtId="0" fontId="2" fillId="0" borderId="0"/>
    <xf numFmtId="0" fontId="1" fillId="0" borderId="0"/>
    <xf numFmtId="0" fontId="1" fillId="0" borderId="0"/>
  </cellStyleXfs>
  <cellXfs count="762">
    <xf numFmtId="0" fontId="0" fillId="0" borderId="0" xfId="0"/>
    <xf numFmtId="0" fontId="4" fillId="0" borderId="0" xfId="0" applyFont="1"/>
    <xf numFmtId="0" fontId="5" fillId="0" borderId="0" xfId="0" applyFont="1"/>
    <xf numFmtId="0" fontId="8" fillId="0" borderId="0" xfId="0" applyFont="1"/>
    <xf numFmtId="0" fontId="9" fillId="0" borderId="0" xfId="0" applyFont="1" applyAlignment="1">
      <alignment horizontal="left"/>
    </xf>
    <xf numFmtId="0" fontId="9" fillId="0" borderId="0" xfId="0" applyFont="1"/>
    <xf numFmtId="0" fontId="9" fillId="0" borderId="0" xfId="0" applyFont="1" applyAlignment="1">
      <alignment horizontal="left" vertical="justify"/>
    </xf>
    <xf numFmtId="0" fontId="10" fillId="0" borderId="0" xfId="0" applyFont="1" applyAlignment="1"/>
    <xf numFmtId="0" fontId="11" fillId="0" borderId="0" xfId="0" applyFont="1" applyAlignment="1"/>
    <xf numFmtId="0" fontId="8" fillId="0" borderId="0" xfId="0" applyFont="1" applyAlignment="1">
      <alignment horizontal="left" vertical="top"/>
    </xf>
    <xf numFmtId="0" fontId="5" fillId="0" borderId="0" xfId="0" applyFont="1" applyAlignment="1"/>
    <xf numFmtId="0" fontId="9" fillId="0" borderId="0" xfId="0" applyFont="1" applyAlignment="1"/>
    <xf numFmtId="0" fontId="5" fillId="0" borderId="0" xfId="0" applyFont="1" applyFill="1"/>
    <xf numFmtId="0" fontId="9" fillId="0" borderId="0" xfId="0" applyFont="1" applyFill="1"/>
    <xf numFmtId="0" fontId="14" fillId="2" borderId="2" xfId="0" applyFont="1" applyFill="1" applyBorder="1" applyAlignment="1">
      <alignment horizontal="left" vertical="center" wrapText="1"/>
    </xf>
    <xf numFmtId="49" fontId="14" fillId="2" borderId="3" xfId="0" applyNumberFormat="1" applyFont="1" applyFill="1" applyBorder="1" applyAlignment="1">
      <alignment horizontal="justify" vertical="center" wrapText="1"/>
    </xf>
    <xf numFmtId="2" fontId="14" fillId="2" borderId="3" xfId="0" applyNumberFormat="1"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0" fontId="4" fillId="0" borderId="0" xfId="0" applyFont="1" applyFill="1" applyBorder="1" applyAlignment="1">
      <alignment horizontal="center" vertical="justify" wrapText="1"/>
    </xf>
    <xf numFmtId="0" fontId="4" fillId="0" borderId="0" xfId="0" applyFont="1" applyFill="1" applyBorder="1" applyAlignment="1">
      <alignment horizontal="left" vertical="justify"/>
    </xf>
    <xf numFmtId="3" fontId="5" fillId="0" borderId="0" xfId="0" applyNumberFormat="1" applyFont="1" applyFill="1" applyAlignment="1"/>
    <xf numFmtId="0" fontId="4" fillId="0" borderId="0" xfId="0" applyFont="1" applyFill="1"/>
    <xf numFmtId="0" fontId="5" fillId="0" borderId="0" xfId="0" applyFont="1" applyFill="1" applyBorder="1" applyAlignment="1"/>
    <xf numFmtId="4" fontId="15" fillId="0" borderId="0" xfId="0" applyNumberFormat="1" applyFont="1" applyFill="1" applyAlignment="1">
      <alignment horizontal="right"/>
    </xf>
    <xf numFmtId="0" fontId="9" fillId="0" borderId="0" xfId="0" applyFont="1" applyFill="1" applyAlignment="1">
      <alignment horizontal="left" vertical="justify"/>
    </xf>
    <xf numFmtId="4" fontId="5" fillId="0" borderId="0" xfId="0" applyNumberFormat="1" applyFont="1" applyFill="1" applyBorder="1" applyAlignment="1">
      <alignment horizontal="left"/>
    </xf>
    <xf numFmtId="4" fontId="5" fillId="0" borderId="0" xfId="0" applyNumberFormat="1" applyFont="1" applyFill="1" applyBorder="1"/>
    <xf numFmtId="0" fontId="9" fillId="0" borderId="0" xfId="0" applyFont="1" applyFill="1" applyAlignment="1">
      <alignment horizontal="left"/>
    </xf>
    <xf numFmtId="1" fontId="4" fillId="0" borderId="0" xfId="0" applyNumberFormat="1" applyFont="1" applyFill="1" applyAlignment="1">
      <alignment horizontal="center" vertical="justify" wrapText="1"/>
    </xf>
    <xf numFmtId="4" fontId="5" fillId="0" borderId="0" xfId="0" applyNumberFormat="1" applyFont="1" applyFill="1" applyBorder="1" applyAlignment="1">
      <alignment horizontal="right"/>
    </xf>
    <xf numFmtId="0" fontId="8" fillId="0" borderId="0" xfId="0" applyFont="1" applyFill="1" applyAlignment="1">
      <alignment horizontal="left" vertical="top"/>
    </xf>
    <xf numFmtId="0" fontId="8" fillId="0" borderId="0" xfId="0" applyFont="1" applyFill="1" applyAlignment="1">
      <alignment horizontal="left"/>
    </xf>
    <xf numFmtId="0" fontId="8" fillId="0" borderId="0" xfId="0" applyFont="1" applyFill="1"/>
    <xf numFmtId="0" fontId="5" fillId="0" borderId="0" xfId="0" applyFont="1" applyFill="1" applyBorder="1" applyAlignment="1">
      <alignment horizontal="right"/>
    </xf>
    <xf numFmtId="49" fontId="4" fillId="0" borderId="0" xfId="0" applyNumberFormat="1" applyFont="1" applyFill="1" applyAlignment="1">
      <alignment horizontal="center" vertical="top"/>
    </xf>
    <xf numFmtId="0" fontId="9" fillId="0" borderId="0" xfId="0" applyFont="1" applyAlignment="1">
      <alignment horizontal="right"/>
    </xf>
    <xf numFmtId="2" fontId="14" fillId="2" borderId="3" xfId="0" applyNumberFormat="1" applyFont="1" applyFill="1" applyBorder="1" applyAlignment="1">
      <alignment horizontal="right" wrapText="1"/>
    </xf>
    <xf numFmtId="0" fontId="8" fillId="0" borderId="0" xfId="0" applyFont="1" applyFill="1" applyAlignment="1">
      <alignment horizontal="right"/>
    </xf>
    <xf numFmtId="0" fontId="9" fillId="0" borderId="0" xfId="0" applyFont="1" applyFill="1" applyAlignment="1">
      <alignment horizontal="right"/>
    </xf>
    <xf numFmtId="0" fontId="4" fillId="0" borderId="0" xfId="0" applyFont="1" applyFill="1" applyBorder="1" applyAlignment="1"/>
    <xf numFmtId="0" fontId="5" fillId="0" borderId="0" xfId="0" applyFont="1" applyAlignment="1">
      <alignment vertical="top" wrapText="1"/>
    </xf>
    <xf numFmtId="0" fontId="14" fillId="2" borderId="3" xfId="0" applyFont="1" applyFill="1" applyBorder="1" applyAlignment="1">
      <alignment vertical="center" wrapText="1"/>
    </xf>
    <xf numFmtId="0" fontId="8" fillId="0" borderId="0" xfId="0" applyFont="1" applyFill="1" applyAlignment="1"/>
    <xf numFmtId="0" fontId="9" fillId="0" borderId="0" xfId="0" applyFont="1" applyFill="1" applyAlignment="1"/>
    <xf numFmtId="49" fontId="4" fillId="0" borderId="0" xfId="3" applyNumberFormat="1" applyFont="1" applyFill="1" applyAlignment="1" applyProtection="1">
      <alignment horizontal="center" vertical="top"/>
    </xf>
    <xf numFmtId="0" fontId="5" fillId="0" borderId="0" xfId="3" applyFont="1" applyFill="1" applyAlignment="1" applyProtection="1"/>
    <xf numFmtId="0" fontId="5" fillId="0" borderId="0" xfId="3" applyNumberFormat="1" applyFont="1" applyFill="1" applyAlignment="1" applyProtection="1">
      <alignment horizontal="right"/>
    </xf>
    <xf numFmtId="4" fontId="5" fillId="0" borderId="0" xfId="3" applyNumberFormat="1" applyFont="1" applyFill="1" applyAlignment="1" applyProtection="1">
      <alignment horizontal="right"/>
    </xf>
    <xf numFmtId="0" fontId="17" fillId="0" borderId="0" xfId="3" applyFont="1" applyFill="1"/>
    <xf numFmtId="49" fontId="5" fillId="0" borderId="0" xfId="3" applyNumberFormat="1" applyFont="1" applyFill="1" applyAlignment="1" applyProtection="1">
      <alignment vertical="top" wrapText="1"/>
    </xf>
    <xf numFmtId="0" fontId="5" fillId="0" borderId="0" xfId="0" applyFont="1" applyFill="1" applyAlignment="1">
      <alignment horizontal="left" vertical="justify" wrapText="1"/>
    </xf>
    <xf numFmtId="0" fontId="5" fillId="0" borderId="0" xfId="0" applyFont="1" applyFill="1" applyAlignment="1">
      <alignment horizontal="left" vertical="justify"/>
    </xf>
    <xf numFmtId="4" fontId="5" fillId="0" borderId="0" xfId="0" applyNumberFormat="1" applyFont="1" applyFill="1"/>
    <xf numFmtId="0" fontId="15" fillId="0" borderId="0" xfId="3" applyFont="1" applyFill="1" applyAlignment="1">
      <alignment vertical="center"/>
    </xf>
    <xf numFmtId="0" fontId="4" fillId="0" borderId="5" xfId="0" applyFont="1" applyFill="1" applyBorder="1" applyAlignment="1">
      <alignment horizontal="center" vertical="justify" wrapText="1"/>
    </xf>
    <xf numFmtId="0" fontId="20" fillId="0" borderId="0" xfId="0" applyFont="1" applyFill="1"/>
    <xf numFmtId="0" fontId="21" fillId="0" borderId="0" xfId="0" applyFont="1" applyFill="1" applyAlignment="1">
      <alignment horizontal="left" vertical="top"/>
    </xf>
    <xf numFmtId="0" fontId="5" fillId="0" borderId="0" xfId="3" applyFont="1" applyFill="1" applyAlignment="1" applyProtection="1">
      <alignment vertical="top" wrapText="1"/>
    </xf>
    <xf numFmtId="4" fontId="5" fillId="0" borderId="0" xfId="3" applyNumberFormat="1" applyFont="1" applyFill="1" applyAlignment="1" applyProtection="1">
      <alignment horizontal="right"/>
      <protection locked="0"/>
    </xf>
    <xf numFmtId="0" fontId="4" fillId="0" borderId="0" xfId="0" applyFont="1" applyFill="1" applyBorder="1" applyAlignment="1">
      <alignment horizontal="right"/>
    </xf>
    <xf numFmtId="4" fontId="4" fillId="0" borderId="0" xfId="0" applyNumberFormat="1" applyFont="1" applyFill="1" applyAlignment="1">
      <alignment horizontal="right"/>
    </xf>
    <xf numFmtId="49" fontId="5" fillId="0" borderId="0" xfId="3" applyNumberFormat="1" applyFont="1" applyFill="1" applyAlignment="1" applyProtection="1">
      <alignment wrapText="1"/>
    </xf>
    <xf numFmtId="3" fontId="5" fillId="0" borderId="0" xfId="3" applyNumberFormat="1" applyFont="1" applyFill="1" applyAlignment="1" applyProtection="1">
      <alignment horizontal="right" wrapText="1"/>
    </xf>
    <xf numFmtId="4" fontId="5" fillId="0" borderId="0" xfId="3" applyNumberFormat="1" applyFont="1" applyFill="1" applyAlignment="1" applyProtection="1">
      <alignment horizontal="center"/>
      <protection locked="0"/>
    </xf>
    <xf numFmtId="0" fontId="5" fillId="0" borderId="0" xfId="0" applyFont="1" applyFill="1" applyAlignment="1"/>
    <xf numFmtId="0" fontId="5" fillId="0" borderId="0" xfId="0" applyFont="1" applyFill="1" applyAlignment="1">
      <alignment horizontal="right"/>
    </xf>
    <xf numFmtId="4" fontId="5" fillId="0" borderId="0" xfId="0" applyNumberFormat="1" applyFont="1" applyFill="1" applyAlignment="1">
      <alignment horizontal="right"/>
    </xf>
    <xf numFmtId="3" fontId="5" fillId="0" borderId="0" xfId="0" applyNumberFormat="1" applyFont="1" applyFill="1" applyAlignment="1">
      <alignment horizontal="right"/>
    </xf>
    <xf numFmtId="0" fontId="13" fillId="0" borderId="0" xfId="0" applyFont="1" applyFill="1"/>
    <xf numFmtId="0" fontId="19" fillId="0" borderId="0" xfId="0" applyFont="1" applyFill="1" applyAlignment="1"/>
    <xf numFmtId="3" fontId="23" fillId="0" borderId="0" xfId="0" applyNumberFormat="1" applyFont="1" applyFill="1" applyBorder="1" applyAlignment="1">
      <alignment vertical="center" wrapText="1"/>
    </xf>
    <xf numFmtId="0" fontId="13" fillId="0" borderId="0" xfId="0" applyNumberFormat="1" applyFont="1" applyFill="1" applyAlignment="1">
      <alignment horizontal="justify" vertical="top"/>
    </xf>
    <xf numFmtId="0" fontId="0" fillId="0" borderId="0" xfId="0" applyFill="1" applyAlignment="1"/>
    <xf numFmtId="0" fontId="13" fillId="0" borderId="0" xfId="0" applyFont="1" applyFill="1" applyAlignment="1">
      <alignment horizontal="justify" vertical="center"/>
    </xf>
    <xf numFmtId="3" fontId="4" fillId="0" borderId="0" xfId="0" applyNumberFormat="1" applyFont="1" applyFill="1" applyBorder="1" applyAlignment="1">
      <alignment horizontal="right"/>
    </xf>
    <xf numFmtId="0" fontId="15"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horizontal="left" vertical="justify" wrapText="1"/>
    </xf>
    <xf numFmtId="0" fontId="5" fillId="0" borderId="0" xfId="0" applyFont="1" applyFill="1" applyBorder="1" applyAlignment="1">
      <alignment wrapText="1"/>
    </xf>
    <xf numFmtId="1" fontId="5" fillId="0" borderId="0" xfId="0" applyNumberFormat="1" applyFont="1" applyFill="1" applyBorder="1" applyAlignment="1">
      <alignment horizontal="right" wrapText="1"/>
    </xf>
    <xf numFmtId="0" fontId="16" fillId="0" borderId="0" xfId="0" applyFont="1" applyFill="1" applyAlignment="1">
      <alignment vertical="center"/>
    </xf>
    <xf numFmtId="1" fontId="4" fillId="0" borderId="0" xfId="0" applyNumberFormat="1" applyFont="1" applyFill="1" applyAlignment="1">
      <alignment horizontal="center"/>
    </xf>
    <xf numFmtId="0" fontId="5" fillId="0" borderId="0" xfId="0" applyFont="1" applyFill="1" applyAlignment="1">
      <alignment vertical="justify"/>
    </xf>
    <xf numFmtId="0" fontId="4" fillId="0" borderId="1" xfId="0" applyFont="1" applyFill="1" applyBorder="1" applyAlignment="1">
      <alignment horizontal="left" vertical="justify"/>
    </xf>
    <xf numFmtId="0" fontId="4" fillId="0" borderId="1" xfId="0" applyFont="1" applyFill="1" applyBorder="1" applyAlignment="1"/>
    <xf numFmtId="3" fontId="4" fillId="0" borderId="1" xfId="0" applyNumberFormat="1" applyFont="1" applyFill="1" applyBorder="1" applyAlignment="1">
      <alignment horizontal="right"/>
    </xf>
    <xf numFmtId="0" fontId="18" fillId="0" borderId="0" xfId="0" applyFont="1" applyFill="1" applyAlignment="1">
      <alignment vertical="center"/>
    </xf>
    <xf numFmtId="49" fontId="5" fillId="0" borderId="0" xfId="0" applyNumberFormat="1" applyFont="1" applyFill="1" applyAlignment="1">
      <alignment horizontal="left" vertical="top" wrapText="1"/>
    </xf>
    <xf numFmtId="0" fontId="5" fillId="0" borderId="0" xfId="3" applyFont="1" applyFill="1" applyAlignment="1" applyProtection="1">
      <alignment horizontal="right"/>
    </xf>
    <xf numFmtId="49" fontId="5" fillId="0" borderId="0" xfId="0" applyNumberFormat="1" applyFont="1" applyFill="1" applyBorder="1" applyAlignment="1">
      <alignment horizontal="left" vertical="top" wrapText="1"/>
    </xf>
    <xf numFmtId="9" fontId="5" fillId="0" borderId="0" xfId="0" applyNumberFormat="1" applyFont="1" applyFill="1" applyAlignment="1">
      <alignment horizontal="right"/>
    </xf>
    <xf numFmtId="0" fontId="9" fillId="0" borderId="5" xfId="0" applyFont="1" applyFill="1" applyBorder="1" applyAlignment="1">
      <alignment horizontal="left" vertical="justify"/>
    </xf>
    <xf numFmtId="0" fontId="9" fillId="0" borderId="5" xfId="0" applyFont="1" applyFill="1" applyBorder="1" applyAlignment="1"/>
    <xf numFmtId="0" fontId="9" fillId="0" borderId="5" xfId="0" applyFont="1" applyFill="1" applyBorder="1" applyAlignment="1">
      <alignment horizontal="right"/>
    </xf>
    <xf numFmtId="0" fontId="5" fillId="0" borderId="0" xfId="3" applyNumberFormat="1" applyFont="1" applyFill="1" applyAlignment="1" applyProtection="1">
      <alignment horizontal="right" wrapText="1"/>
    </xf>
    <xf numFmtId="0" fontId="5" fillId="0" borderId="0" xfId="0" applyFont="1" applyFill="1" applyAlignment="1">
      <alignment vertical="top" wrapText="1"/>
    </xf>
    <xf numFmtId="0" fontId="5" fillId="0" borderId="0" xfId="0" applyFont="1" applyFill="1" applyAlignment="1">
      <alignment wrapText="1"/>
    </xf>
    <xf numFmtId="3" fontId="5" fillId="0" borderId="0" xfId="0" applyNumberFormat="1" applyFont="1" applyFill="1" applyBorder="1" applyAlignment="1">
      <alignment vertical="center"/>
    </xf>
    <xf numFmtId="0" fontId="14" fillId="0" borderId="0" xfId="0" applyFont="1" applyFill="1" applyBorder="1" applyAlignment="1">
      <alignment horizontal="left" vertical="center" wrapText="1"/>
    </xf>
    <xf numFmtId="49" fontId="14" fillId="0" borderId="0" xfId="0" applyNumberFormat="1" applyFont="1" applyFill="1" applyBorder="1" applyAlignment="1">
      <alignment horizontal="justify" vertical="center" wrapText="1"/>
    </xf>
    <xf numFmtId="0" fontId="14" fillId="0" borderId="0" xfId="0" applyFont="1" applyFill="1" applyBorder="1" applyAlignment="1">
      <alignment vertical="center" wrapText="1"/>
    </xf>
    <xf numFmtId="2" fontId="14" fillId="0" borderId="0" xfId="0" applyNumberFormat="1" applyFont="1" applyFill="1" applyBorder="1" applyAlignment="1">
      <alignment horizontal="right" wrapText="1"/>
    </xf>
    <xf numFmtId="2" fontId="14" fillId="0" borderId="0"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9" fillId="0" borderId="0" xfId="0" applyFont="1" applyFill="1" applyAlignment="1">
      <alignment wrapText="1"/>
    </xf>
    <xf numFmtId="0" fontId="6" fillId="0" borderId="0" xfId="0" applyFont="1" applyFill="1" applyAlignment="1">
      <alignment horizontal="left" vertical="top"/>
    </xf>
    <xf numFmtId="0" fontId="6" fillId="0" borderId="0" xfId="0" applyFont="1" applyFill="1" applyAlignment="1">
      <alignment horizontal="left" vertical="justify"/>
    </xf>
    <xf numFmtId="0" fontId="11" fillId="0" borderId="0" xfId="0" applyFont="1" applyFill="1" applyAlignment="1"/>
    <xf numFmtId="0" fontId="10" fillId="0" borderId="0" xfId="0" applyFont="1" applyFill="1" applyAlignment="1"/>
    <xf numFmtId="0" fontId="20" fillId="0" borderId="0" xfId="0" applyFont="1" applyFill="1" applyAlignment="1">
      <alignment vertical="top" wrapText="1"/>
    </xf>
    <xf numFmtId="3" fontId="20" fillId="0" borderId="0" xfId="0" applyNumberFormat="1" applyFont="1" applyFill="1" applyAlignment="1">
      <alignment horizontal="right" wrapText="1"/>
    </xf>
    <xf numFmtId="4" fontId="20" fillId="0" borderId="0" xfId="0" applyNumberFormat="1" applyFont="1" applyFill="1" applyAlignment="1"/>
    <xf numFmtId="49" fontId="20" fillId="0" borderId="0" xfId="0" applyNumberFormat="1" applyFont="1" applyFill="1" applyAlignment="1">
      <alignment vertical="top"/>
    </xf>
    <xf numFmtId="49" fontId="20" fillId="0" borderId="0" xfId="0" applyNumberFormat="1" applyFont="1" applyFill="1" applyAlignment="1">
      <alignment vertical="top" wrapText="1"/>
    </xf>
    <xf numFmtId="0" fontId="20" fillId="0" borderId="0" xfId="0" applyNumberFormat="1" applyFont="1" applyFill="1" applyAlignment="1">
      <alignment horizontal="right"/>
    </xf>
    <xf numFmtId="0" fontId="5" fillId="0" borderId="0" xfId="0" applyFont="1" applyFill="1" applyAlignment="1">
      <alignment vertical="top"/>
    </xf>
    <xf numFmtId="0" fontId="9" fillId="0" borderId="0" xfId="0" applyFont="1" applyFill="1" applyAlignment="1">
      <alignment vertical="top"/>
    </xf>
    <xf numFmtId="0" fontId="5" fillId="0" borderId="0" xfId="3" applyFont="1" applyFill="1" applyAlignment="1" applyProtection="1">
      <alignment horizontal="left"/>
    </xf>
    <xf numFmtId="49" fontId="5" fillId="0" borderId="0" xfId="3" applyNumberFormat="1" applyFont="1" applyFill="1" applyAlignment="1" applyProtection="1">
      <alignment horizontal="left" wrapText="1"/>
    </xf>
    <xf numFmtId="0" fontId="20" fillId="0" borderId="0" xfId="0" applyNumberFormat="1" applyFont="1" applyFill="1" applyAlignment="1"/>
    <xf numFmtId="0" fontId="11" fillId="0" borderId="0" xfId="0" applyFont="1" applyAlignment="1"/>
    <xf numFmtId="4" fontId="5" fillId="0" borderId="0" xfId="0" applyNumberFormat="1" applyFont="1" applyFill="1" applyAlignment="1">
      <alignment horizontal="left"/>
    </xf>
    <xf numFmtId="4" fontId="9" fillId="0" borderId="5" xfId="0" applyNumberFormat="1" applyFont="1" applyFill="1" applyBorder="1"/>
    <xf numFmtId="4" fontId="4" fillId="0" borderId="0" xfId="0" applyNumberFormat="1" applyFont="1" applyFill="1" applyBorder="1"/>
    <xf numFmtId="4" fontId="20" fillId="0" borderId="0" xfId="3" applyNumberFormat="1" applyFont="1" applyFill="1" applyAlignment="1" applyProtection="1">
      <alignment horizontal="right"/>
      <protection locked="0"/>
    </xf>
    <xf numFmtId="4" fontId="20" fillId="0" borderId="0" xfId="3" applyNumberFormat="1" applyFont="1" applyFill="1" applyAlignment="1" applyProtection="1">
      <alignment horizontal="right"/>
    </xf>
    <xf numFmtId="0" fontId="31" fillId="0" borderId="0" xfId="0" applyFont="1" applyAlignment="1">
      <alignment vertical="center" wrapText="1"/>
    </xf>
    <xf numFmtId="0" fontId="31" fillId="0" borderId="0" xfId="0" applyFont="1" applyFill="1" applyAlignment="1">
      <alignment vertical="center" wrapText="1"/>
    </xf>
    <xf numFmtId="1" fontId="32" fillId="0" borderId="0" xfId="6" applyNumberFormat="1" applyFont="1" applyAlignment="1">
      <alignment horizontal="left" vertical="center" wrapText="1"/>
    </xf>
    <xf numFmtId="0" fontId="32" fillId="0" borderId="0" xfId="6" applyFont="1" applyAlignment="1">
      <alignment horizontal="left" vertical="center"/>
    </xf>
    <xf numFmtId="4" fontId="32" fillId="0" borderId="0" xfId="6" applyNumberFormat="1" applyFont="1" applyAlignment="1">
      <alignment horizontal="right" vertical="center"/>
    </xf>
    <xf numFmtId="164" fontId="32" fillId="0" borderId="0" xfId="6" applyNumberFormat="1" applyFont="1" applyAlignment="1">
      <alignment horizontal="right" vertical="center"/>
    </xf>
    <xf numFmtId="0" fontId="3" fillId="0" borderId="0" xfId="6"/>
    <xf numFmtId="1" fontId="33" fillId="0" borderId="0" xfId="6" applyNumberFormat="1" applyFont="1" applyAlignment="1">
      <alignment horizontal="left" vertical="center" wrapText="1"/>
    </xf>
    <xf numFmtId="0" fontId="33" fillId="0" borderId="0" xfId="6" applyFont="1" applyAlignment="1">
      <alignment horizontal="left" vertical="center"/>
    </xf>
    <xf numFmtId="4" fontId="33" fillId="0" borderId="0" xfId="6" applyNumberFormat="1" applyFont="1" applyAlignment="1">
      <alignment horizontal="right" vertical="center"/>
    </xf>
    <xf numFmtId="164" fontId="33" fillId="0" borderId="0" xfId="6" applyNumberFormat="1" applyFont="1" applyAlignment="1">
      <alignment horizontal="right" vertical="center"/>
    </xf>
    <xf numFmtId="164" fontId="32" fillId="0" borderId="0" xfId="6" applyNumberFormat="1" applyFont="1" applyAlignment="1">
      <alignment horizontal="left" vertical="center"/>
    </xf>
    <xf numFmtId="49" fontId="34" fillId="0" borderId="0" xfId="7" applyNumberFormat="1" applyFont="1" applyAlignment="1">
      <alignment horizontal="right" vertical="top" wrapText="1"/>
    </xf>
    <xf numFmtId="0" fontId="31" fillId="0" borderId="0" xfId="7" applyFont="1" applyAlignment="1">
      <alignment vertical="top" wrapText="1"/>
    </xf>
    <xf numFmtId="0" fontId="31" fillId="0" borderId="0" xfId="7" applyFont="1" applyAlignment="1">
      <alignment wrapText="1"/>
    </xf>
    <xf numFmtId="0" fontId="34" fillId="0" borderId="0" xfId="7" applyFont="1" applyAlignment="1">
      <alignment vertical="top" wrapText="1"/>
    </xf>
    <xf numFmtId="49" fontId="34" fillId="0" borderId="0" xfId="8" applyNumberFormat="1" applyFont="1" applyAlignment="1">
      <alignment horizontal="right" vertical="top" wrapText="1"/>
    </xf>
    <xf numFmtId="0" fontId="31" fillId="0" borderId="0" xfId="8" applyFont="1" applyAlignment="1" applyProtection="1">
      <alignment horizontal="right" wrapText="1"/>
      <protection locked="0"/>
    </xf>
    <xf numFmtId="0" fontId="31" fillId="0" borderId="0" xfId="8" applyFont="1" applyAlignment="1">
      <alignment wrapText="1"/>
    </xf>
    <xf numFmtId="0" fontId="31" fillId="5" borderId="0" xfId="7" applyFont="1" applyFill="1" applyAlignment="1">
      <alignment vertical="top" wrapText="1"/>
    </xf>
    <xf numFmtId="1" fontId="33" fillId="6" borderId="0" xfId="6" applyNumberFormat="1" applyFont="1" applyFill="1" applyAlignment="1">
      <alignment horizontal="left" vertical="center" wrapText="1"/>
    </xf>
    <xf numFmtId="0" fontId="31" fillId="0" borderId="0" xfId="7" applyFont="1" applyFill="1" applyAlignment="1">
      <alignment vertical="top" wrapText="1"/>
    </xf>
    <xf numFmtId="1" fontId="33" fillId="0" borderId="0" xfId="6" applyNumberFormat="1" applyFont="1" applyFill="1" applyAlignment="1">
      <alignment horizontal="left" vertical="center" wrapText="1"/>
    </xf>
    <xf numFmtId="0" fontId="4" fillId="0" borderId="0" xfId="0" applyFont="1" applyFill="1" applyAlignment="1"/>
    <xf numFmtId="0" fontId="4" fillId="0" borderId="0" xfId="0" applyFont="1" applyFill="1" applyAlignment="1">
      <alignment horizontal="right"/>
    </xf>
    <xf numFmtId="0" fontId="5" fillId="0" borderId="0" xfId="0" applyFont="1" applyAlignment="1">
      <alignment horizontal="left" vertical="justify"/>
    </xf>
    <xf numFmtId="0" fontId="5" fillId="0" borderId="0" xfId="0" applyFont="1" applyAlignment="1">
      <alignment horizontal="right"/>
    </xf>
    <xf numFmtId="0" fontId="5" fillId="0" borderId="0" xfId="0" applyFont="1" applyAlignment="1">
      <alignment horizontal="left"/>
    </xf>
    <xf numFmtId="0" fontId="5" fillId="0" borderId="5" xfId="0" applyFont="1" applyFill="1" applyBorder="1" applyAlignment="1">
      <alignment horizontal="right"/>
    </xf>
    <xf numFmtId="4" fontId="5" fillId="0" borderId="0" xfId="0" applyNumberFormat="1" applyFont="1"/>
    <xf numFmtId="4" fontId="5" fillId="0" borderId="0" xfId="0" applyNumberFormat="1" applyFont="1" applyAlignment="1">
      <alignment horizontal="right"/>
    </xf>
    <xf numFmtId="4" fontId="14" fillId="0" borderId="0" xfId="0" applyNumberFormat="1" applyFont="1" applyFill="1" applyBorder="1" applyAlignment="1">
      <alignment horizontal="right" vertical="center" wrapText="1"/>
    </xf>
    <xf numFmtId="4" fontId="4" fillId="0" borderId="0" xfId="0" applyNumberFormat="1" applyFont="1" applyFill="1"/>
    <xf numFmtId="4" fontId="11" fillId="0" borderId="0" xfId="0" applyNumberFormat="1" applyFont="1" applyFill="1" applyAlignment="1">
      <alignment horizontal="right"/>
    </xf>
    <xf numFmtId="4" fontId="11" fillId="0" borderId="0" xfId="0" applyNumberFormat="1" applyFont="1" applyFill="1" applyAlignment="1"/>
    <xf numFmtId="4" fontId="14" fillId="2" borderId="3" xfId="0" applyNumberFormat="1" applyFont="1" applyFill="1" applyBorder="1" applyAlignment="1">
      <alignment horizontal="center" vertical="center" wrapText="1"/>
    </xf>
    <xf numFmtId="4" fontId="5" fillId="7" borderId="0" xfId="3" applyNumberFormat="1" applyFont="1" applyFill="1" applyAlignment="1" applyProtection="1">
      <alignment horizontal="right"/>
      <protection locked="0"/>
    </xf>
    <xf numFmtId="0" fontId="5" fillId="0" borderId="1" xfId="0" applyFont="1" applyBorder="1"/>
    <xf numFmtId="0" fontId="38" fillId="0" borderId="0" xfId="11" applyFont="1"/>
    <xf numFmtId="0" fontId="21" fillId="0" borderId="0" xfId="11" applyFont="1" applyAlignment="1">
      <alignment vertical="center"/>
    </xf>
    <xf numFmtId="4" fontId="17" fillId="0" borderId="0" xfId="11" applyNumberFormat="1" applyFont="1" applyAlignment="1">
      <alignment horizontal="right" vertical="center"/>
    </xf>
    <xf numFmtId="164" fontId="17" fillId="0" borderId="0" xfId="11" applyNumberFormat="1" applyFont="1" applyAlignment="1">
      <alignment horizontal="right" vertical="center"/>
    </xf>
    <xf numFmtId="1" fontId="17" fillId="0" borderId="0" xfId="11" applyNumberFormat="1" applyFont="1" applyAlignment="1">
      <alignment horizontal="center" vertical="center"/>
    </xf>
    <xf numFmtId="0" fontId="21" fillId="0" borderId="0" xfId="11" applyFont="1" applyAlignment="1">
      <alignment horizontal="left" vertical="center"/>
    </xf>
    <xf numFmtId="4" fontId="21" fillId="0" borderId="0" xfId="11" applyNumberFormat="1" applyFont="1" applyAlignment="1">
      <alignment horizontal="right" vertical="center"/>
    </xf>
    <xf numFmtId="4" fontId="17" fillId="0" borderId="0" xfId="11" applyNumberFormat="1" applyFont="1" applyAlignment="1">
      <alignment horizontal="right" wrapText="1"/>
    </xf>
    <xf numFmtId="4" fontId="38" fillId="0" borderId="0" xfId="11" applyNumberFormat="1" applyFont="1"/>
    <xf numFmtId="0" fontId="38" fillId="0" borderId="0" xfId="11" applyFont="1" applyAlignment="1">
      <alignment vertical="center" wrapText="1"/>
    </xf>
    <xf numFmtId="4" fontId="21" fillId="0" borderId="0" xfId="11" applyNumberFormat="1" applyFont="1" applyAlignment="1">
      <alignment vertical="center"/>
    </xf>
    <xf numFmtId="49" fontId="14" fillId="0" borderId="0" xfId="0" applyNumberFormat="1" applyFont="1" applyFill="1" applyBorder="1" applyAlignment="1">
      <alignment horizontal="justify" vertical="top" wrapText="1"/>
    </xf>
    <xf numFmtId="0" fontId="5" fillId="0" borderId="0" xfId="0" applyFont="1" applyAlignment="1">
      <alignment horizontal="left" vertical="top"/>
    </xf>
    <xf numFmtId="49" fontId="14" fillId="2" borderId="3" xfId="0" applyNumberFormat="1" applyFont="1" applyFill="1" applyBorder="1" applyAlignment="1">
      <alignment horizontal="justify" vertical="top" wrapText="1"/>
    </xf>
    <xf numFmtId="0" fontId="5" fillId="0" borderId="0" xfId="0" applyFont="1" applyAlignment="1">
      <alignment vertical="top"/>
    </xf>
    <xf numFmtId="165" fontId="5" fillId="0" borderId="0" xfId="0" applyNumberFormat="1" applyFont="1" applyAlignment="1">
      <alignment vertical="top"/>
    </xf>
    <xf numFmtId="165" fontId="5" fillId="0" borderId="0" xfId="0" applyNumberFormat="1" applyFont="1" applyAlignment="1">
      <alignment vertical="top" wrapText="1"/>
    </xf>
    <xf numFmtId="0" fontId="4" fillId="0" borderId="0" xfId="0" applyFont="1" applyAlignment="1">
      <alignment vertical="top" wrapText="1"/>
    </xf>
    <xf numFmtId="0" fontId="27" fillId="0" borderId="0" xfId="0" applyFont="1" applyAlignment="1">
      <alignment vertical="top"/>
    </xf>
    <xf numFmtId="2" fontId="5" fillId="0" borderId="0" xfId="0" applyNumberFormat="1" applyFont="1" applyAlignment="1">
      <alignment vertical="top"/>
    </xf>
    <xf numFmtId="0" fontId="4" fillId="0" borderId="1" xfId="0" applyFont="1" applyBorder="1" applyAlignment="1">
      <alignment vertical="top" wrapText="1"/>
    </xf>
    <xf numFmtId="4" fontId="5" fillId="7" borderId="0" xfId="3" applyNumberFormat="1" applyFont="1" applyFill="1" applyAlignment="1" applyProtection="1">
      <alignment horizontal="center"/>
      <protection locked="0"/>
    </xf>
    <xf numFmtId="4" fontId="20" fillId="7" borderId="0" xfId="3" applyNumberFormat="1" applyFont="1" applyFill="1" applyAlignment="1" applyProtection="1">
      <alignment horizontal="right"/>
      <protection locked="0"/>
    </xf>
    <xf numFmtId="4" fontId="5" fillId="0" borderId="0" xfId="0" applyNumberFormat="1" applyFont="1" applyFill="1" applyBorder="1" applyAlignment="1">
      <alignment horizontal="right"/>
    </xf>
    <xf numFmtId="0" fontId="4" fillId="0" borderId="0" xfId="0" applyFont="1" applyFill="1" applyBorder="1" applyAlignment="1"/>
    <xf numFmtId="4" fontId="4" fillId="0" borderId="0" xfId="0" applyNumberFormat="1" applyFont="1" applyFill="1" applyBorder="1"/>
    <xf numFmtId="0" fontId="4" fillId="0" borderId="0" xfId="0" applyFont="1" applyFill="1" applyBorder="1" applyAlignment="1">
      <alignment horizontal="left" vertical="top"/>
    </xf>
    <xf numFmtId="0" fontId="9" fillId="0" borderId="0" xfId="0" applyFont="1" applyAlignment="1"/>
    <xf numFmtId="4" fontId="5" fillId="0" borderId="5" xfId="0" applyNumberFormat="1" applyFont="1" applyFill="1" applyBorder="1"/>
    <xf numFmtId="0" fontId="5" fillId="0" borderId="5" xfId="0" applyFont="1" applyFill="1" applyBorder="1" applyAlignment="1"/>
    <xf numFmtId="0" fontId="5" fillId="0" borderId="5" xfId="0" applyFont="1" applyFill="1" applyBorder="1" applyAlignment="1">
      <alignment horizontal="left" vertical="top"/>
    </xf>
    <xf numFmtId="0" fontId="6" fillId="0" borderId="0" xfId="0" applyFont="1" applyAlignment="1">
      <alignment horizontal="left" vertical="justify"/>
    </xf>
    <xf numFmtId="49" fontId="4" fillId="0" borderId="0" xfId="0" applyNumberFormat="1" applyFont="1" applyAlignment="1">
      <alignment horizontal="center" vertical="top"/>
    </xf>
    <xf numFmtId="49" fontId="14" fillId="0" borderId="0" xfId="0" applyNumberFormat="1" applyFont="1" applyFill="1" applyBorder="1" applyAlignment="1">
      <alignment horizontal="center" vertical="top" wrapText="1"/>
    </xf>
    <xf numFmtId="49" fontId="6" fillId="0" borderId="0" xfId="0" applyNumberFormat="1" applyFont="1" applyFill="1" applyAlignment="1">
      <alignment horizontal="center" vertical="top"/>
    </xf>
    <xf numFmtId="49" fontId="14" fillId="2" borderId="2"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justify" wrapText="1"/>
    </xf>
    <xf numFmtId="49" fontId="22" fillId="0" borderId="0" xfId="0" applyNumberFormat="1" applyFont="1" applyFill="1" applyBorder="1" applyAlignment="1">
      <alignment horizontal="center" vertical="center"/>
    </xf>
    <xf numFmtId="49" fontId="5" fillId="0" borderId="0" xfId="0" applyNumberFormat="1" applyFont="1" applyFill="1" applyAlignment="1">
      <alignment horizontal="center" vertical="top"/>
    </xf>
    <xf numFmtId="49" fontId="4" fillId="0" borderId="0" xfId="0" applyNumberFormat="1" applyFont="1" applyFill="1" applyAlignment="1">
      <alignment horizontal="center"/>
    </xf>
    <xf numFmtId="49" fontId="4" fillId="0" borderId="5" xfId="0" applyNumberFormat="1" applyFont="1" applyFill="1" applyBorder="1" applyAlignment="1">
      <alignment horizontal="center" vertical="justify" wrapText="1"/>
    </xf>
    <xf numFmtId="49" fontId="8" fillId="0" borderId="0" xfId="0" applyNumberFormat="1" applyFont="1" applyAlignment="1">
      <alignment horizontal="center" vertical="top"/>
    </xf>
    <xf numFmtId="49" fontId="14" fillId="0" borderId="0" xfId="0" applyNumberFormat="1" applyFont="1" applyFill="1" applyBorder="1" applyAlignment="1">
      <alignment horizontal="center" vertical="center" wrapText="1"/>
    </xf>
    <xf numFmtId="49" fontId="8" fillId="0" borderId="0" xfId="0" applyNumberFormat="1" applyFont="1" applyFill="1" applyAlignment="1">
      <alignment horizontal="center" vertical="top"/>
    </xf>
    <xf numFmtId="49" fontId="6" fillId="0" borderId="0" xfId="0" applyNumberFormat="1" applyFont="1" applyFill="1" applyAlignment="1">
      <alignment horizontal="center" vertical="justify"/>
    </xf>
    <xf numFmtId="49" fontId="14" fillId="2" borderId="2" xfId="0" applyNumberFormat="1" applyFont="1" applyFill="1" applyBorder="1" applyAlignment="1">
      <alignment horizontal="center" vertical="center" wrapText="1"/>
    </xf>
    <xf numFmtId="49" fontId="20" fillId="0" borderId="0" xfId="0" applyNumberFormat="1" applyFont="1" applyFill="1" applyAlignment="1">
      <alignment horizontal="center"/>
    </xf>
    <xf numFmtId="49" fontId="20" fillId="0" borderId="0" xfId="0" applyNumberFormat="1" applyFont="1" applyFill="1" applyAlignment="1">
      <alignment horizontal="center" vertical="top"/>
    </xf>
    <xf numFmtId="49" fontId="8" fillId="0" borderId="0" xfId="0" applyNumberFormat="1" applyFont="1" applyAlignment="1">
      <alignment horizontal="center"/>
    </xf>
    <xf numFmtId="49" fontId="4" fillId="0" borderId="0" xfId="0" applyNumberFormat="1" applyFont="1" applyAlignment="1">
      <alignment horizontal="center"/>
    </xf>
    <xf numFmtId="0" fontId="5" fillId="0" borderId="0" xfId="0" applyFont="1" applyAlignment="1">
      <alignment wrapText="1"/>
    </xf>
    <xf numFmtId="0" fontId="9" fillId="0" borderId="0" xfId="0" applyFont="1" applyAlignment="1">
      <alignment wrapText="1"/>
    </xf>
    <xf numFmtId="0" fontId="6" fillId="0" borderId="0" xfId="0" applyFont="1" applyAlignment="1">
      <alignment horizontal="left" vertical="top"/>
    </xf>
    <xf numFmtId="0" fontId="11" fillId="0" borderId="0" xfId="0" applyFont="1"/>
    <xf numFmtId="0" fontId="10" fillId="0" borderId="0" xfId="0" applyFont="1"/>
    <xf numFmtId="0" fontId="5" fillId="0" borderId="0" xfId="3" applyFont="1" applyAlignment="1">
      <alignment vertical="top" wrapText="1"/>
    </xf>
    <xf numFmtId="0" fontId="5" fillId="0" borderId="0" xfId="3" applyFont="1"/>
    <xf numFmtId="0" fontId="5" fillId="0" borderId="0" xfId="3" applyFont="1" applyAlignment="1">
      <alignment horizontal="right"/>
    </xf>
    <xf numFmtId="4" fontId="15" fillId="0" borderId="0" xfId="0" applyNumberFormat="1" applyFont="1" applyAlignment="1">
      <alignment horizontal="right"/>
    </xf>
    <xf numFmtId="3" fontId="5" fillId="0" borderId="0" xfId="0" applyNumberFormat="1" applyFont="1"/>
    <xf numFmtId="1" fontId="4" fillId="0" borderId="0" xfId="0" applyNumberFormat="1" applyFont="1" applyAlignment="1">
      <alignment horizontal="center" vertical="justify" wrapText="1"/>
    </xf>
    <xf numFmtId="49" fontId="4" fillId="0" borderId="0" xfId="3" applyNumberFormat="1" applyFont="1" applyAlignment="1">
      <alignment horizontal="center" vertical="top"/>
    </xf>
    <xf numFmtId="4" fontId="5" fillId="0" borderId="0" xfId="3" applyNumberFormat="1" applyFont="1" applyAlignment="1">
      <alignment horizontal="right"/>
    </xf>
    <xf numFmtId="0" fontId="17" fillId="0" borderId="0" xfId="3" applyFont="1"/>
    <xf numFmtId="9" fontId="5" fillId="0" borderId="0" xfId="0" applyNumberFormat="1" applyFont="1" applyAlignment="1">
      <alignment horizontal="right"/>
    </xf>
    <xf numFmtId="4" fontId="5" fillId="0" borderId="0" xfId="0" applyNumberFormat="1" applyFont="1" applyAlignment="1">
      <alignment horizontal="center"/>
    </xf>
    <xf numFmtId="4" fontId="5" fillId="0" borderId="0" xfId="3" applyNumberFormat="1" applyFont="1" applyAlignment="1">
      <alignment horizontal="center"/>
    </xf>
    <xf numFmtId="49" fontId="5" fillId="0" borderId="0" xfId="3" applyNumberFormat="1" applyFont="1" applyAlignment="1">
      <alignment vertical="top" wrapText="1"/>
    </xf>
    <xf numFmtId="49" fontId="5" fillId="0" borderId="0" xfId="3" applyNumberFormat="1" applyFont="1" applyAlignment="1">
      <alignment wrapText="1"/>
    </xf>
    <xf numFmtId="3" fontId="5" fillId="0" borderId="0" xfId="3" applyNumberFormat="1" applyFont="1" applyAlignment="1">
      <alignment horizontal="right" wrapText="1"/>
    </xf>
    <xf numFmtId="0" fontId="4" fillId="0" borderId="0" xfId="0" applyFont="1" applyAlignment="1">
      <alignment horizontal="center" vertical="justify" wrapText="1"/>
    </xf>
    <xf numFmtId="0" fontId="4" fillId="0" borderId="0" xfId="0" applyFont="1" applyAlignment="1">
      <alignment horizontal="left" vertical="justify"/>
    </xf>
    <xf numFmtId="0" fontId="4" fillId="0" borderId="0" xfId="0" applyFont="1" applyAlignment="1">
      <alignment horizontal="right"/>
    </xf>
    <xf numFmtId="4" fontId="4" fillId="0" borderId="0" xfId="0" applyNumberFormat="1" applyFont="1" applyAlignment="1">
      <alignment horizontal="right"/>
    </xf>
    <xf numFmtId="0" fontId="5" fillId="0" borderId="0" xfId="0" applyFont="1" applyAlignment="1">
      <alignment horizontal="left" vertical="justify" wrapText="1"/>
    </xf>
    <xf numFmtId="4" fontId="5" fillId="0" borderId="0" xfId="3" applyNumberFormat="1" applyFont="1" applyAlignment="1" applyProtection="1">
      <alignment horizontal="center"/>
      <protection locked="0"/>
    </xf>
    <xf numFmtId="2" fontId="4" fillId="0" borderId="0" xfId="0" applyNumberFormat="1" applyFont="1" applyAlignment="1">
      <alignment horizontal="center" vertical="top" wrapText="1"/>
    </xf>
    <xf numFmtId="0" fontId="20" fillId="0" borderId="0" xfId="0" applyFont="1" applyAlignment="1">
      <alignment vertical="top" wrapText="1"/>
    </xf>
    <xf numFmtId="49" fontId="20" fillId="0" borderId="0" xfId="0" applyNumberFormat="1" applyFont="1" applyAlignment="1">
      <alignment horizontal="center" wrapText="1"/>
    </xf>
    <xf numFmtId="3" fontId="20" fillId="0" borderId="0" xfId="0" applyNumberFormat="1" applyFont="1" applyAlignment="1">
      <alignment horizontal="right" wrapText="1"/>
    </xf>
    <xf numFmtId="4" fontId="20" fillId="0" borderId="0" xfId="0" applyNumberFormat="1" applyFont="1"/>
    <xf numFmtId="0" fontId="20" fillId="0" borderId="0" xfId="0" applyFont="1"/>
    <xf numFmtId="3" fontId="22" fillId="0" borderId="0" xfId="0" applyNumberFormat="1" applyFont="1" applyAlignment="1">
      <alignment horizontal="center" vertical="center"/>
    </xf>
    <xf numFmtId="0" fontId="13" fillId="0" borderId="0" xfId="0" applyFont="1"/>
    <xf numFmtId="0" fontId="19" fillId="0" borderId="0" xfId="0" applyFont="1" applyAlignment="1">
      <alignment horizontal="center"/>
    </xf>
    <xf numFmtId="0" fontId="19" fillId="0" borderId="0" xfId="0" applyFont="1"/>
    <xf numFmtId="3" fontId="23" fillId="0" borderId="0" xfId="0" applyNumberFormat="1" applyFont="1" applyAlignment="1">
      <alignment vertical="center" wrapText="1"/>
    </xf>
    <xf numFmtId="4" fontId="5" fillId="0" borderId="0" xfId="0" applyNumberFormat="1" applyFont="1" applyAlignment="1">
      <alignment horizontal="right" vertical="center" wrapText="1"/>
    </xf>
    <xf numFmtId="0" fontId="13" fillId="0" borderId="0" xfId="0" applyFont="1" applyAlignment="1">
      <alignment horizontal="justify" vertical="top"/>
    </xf>
    <xf numFmtId="0" fontId="0" fillId="0" borderId="0" xfId="0" applyAlignment="1">
      <alignment horizontal="center"/>
    </xf>
    <xf numFmtId="0" fontId="13" fillId="0" borderId="0" xfId="0" applyFont="1" applyAlignment="1">
      <alignment horizontal="justify" vertical="center"/>
    </xf>
    <xf numFmtId="3" fontId="5" fillId="0" borderId="0" xfId="0" applyNumberFormat="1" applyFont="1" applyAlignment="1">
      <alignment vertical="center"/>
    </xf>
    <xf numFmtId="0" fontId="4" fillId="0" borderId="0" xfId="0" applyFont="1" applyAlignment="1">
      <alignment horizontal="center" vertical="top"/>
    </xf>
    <xf numFmtId="0" fontId="9" fillId="0" borderId="0" xfId="0" applyFont="1" applyAlignment="1">
      <alignment horizontal="center" vertical="justify"/>
    </xf>
    <xf numFmtId="0" fontId="5" fillId="0" borderId="0" xfId="0" applyFont="1" applyAlignment="1">
      <alignment horizontal="center" vertical="top"/>
    </xf>
    <xf numFmtId="0" fontId="5" fillId="0" borderId="0" xfId="0" applyFont="1" applyAlignment="1">
      <alignment horizontal="center" vertical="justify"/>
    </xf>
    <xf numFmtId="49" fontId="5" fillId="0" borderId="0" xfId="0" applyNumberFormat="1" applyFont="1" applyAlignment="1">
      <alignment vertical="top" wrapText="1"/>
    </xf>
    <xf numFmtId="49" fontId="5" fillId="0" borderId="0" xfId="0" applyNumberFormat="1" applyFont="1" applyAlignment="1">
      <alignment horizontal="center" wrapText="1"/>
    </xf>
    <xf numFmtId="3" fontId="5" fillId="0" borderId="0" xfId="0" applyNumberFormat="1" applyFont="1" applyAlignment="1">
      <alignment horizontal="right" wrapText="1"/>
    </xf>
    <xf numFmtId="3" fontId="4" fillId="0" borderId="0" xfId="0" applyNumberFormat="1" applyFont="1" applyAlignment="1">
      <alignment horizontal="right"/>
    </xf>
    <xf numFmtId="0" fontId="15" fillId="0" borderId="0" xfId="0" applyFont="1" applyAlignment="1">
      <alignment vertical="center"/>
    </xf>
    <xf numFmtId="0" fontId="5" fillId="0" borderId="0" xfId="0" applyFont="1" applyAlignment="1">
      <alignment vertical="center"/>
    </xf>
    <xf numFmtId="1" fontId="5" fillId="0" borderId="0" xfId="0" applyNumberFormat="1" applyFont="1" applyAlignment="1">
      <alignment horizontal="right" wrapText="1"/>
    </xf>
    <xf numFmtId="0" fontId="16" fillId="0" borderId="0" xfId="0" applyFont="1" applyAlignment="1">
      <alignment vertical="center"/>
    </xf>
    <xf numFmtId="3" fontId="5" fillId="0" borderId="0" xfId="0" applyNumberFormat="1" applyFont="1" applyAlignment="1">
      <alignment horizontal="right"/>
    </xf>
    <xf numFmtId="1" fontId="4" fillId="0" borderId="0" xfId="0" applyNumberFormat="1" applyFont="1" applyAlignment="1">
      <alignment horizontal="center"/>
    </xf>
    <xf numFmtId="0" fontId="4" fillId="0" borderId="0" xfId="0" applyFont="1" applyAlignment="1">
      <alignment horizontal="center" vertical="top" wrapText="1"/>
    </xf>
    <xf numFmtId="0" fontId="4" fillId="0" borderId="1" xfId="0" applyFont="1" applyBorder="1" applyAlignment="1">
      <alignment horizontal="left" vertical="justify"/>
    </xf>
    <xf numFmtId="0" fontId="4" fillId="0" borderId="1" xfId="0" applyFont="1" applyBorder="1"/>
    <xf numFmtId="3" fontId="4" fillId="0" borderId="1" xfId="0" applyNumberFormat="1" applyFont="1" applyBorder="1" applyAlignment="1">
      <alignment horizontal="right"/>
    </xf>
    <xf numFmtId="0" fontId="18" fillId="0" borderId="0" xfId="0" applyFont="1" applyAlignment="1">
      <alignment vertical="center"/>
    </xf>
    <xf numFmtId="0" fontId="15" fillId="0" borderId="0" xfId="3" applyFont="1" applyAlignment="1">
      <alignment vertical="center"/>
    </xf>
    <xf numFmtId="49" fontId="5" fillId="0" borderId="0" xfId="0" applyNumberFormat="1" applyFont="1" applyAlignment="1">
      <alignment horizontal="left" vertical="top" wrapText="1"/>
    </xf>
    <xf numFmtId="49" fontId="20" fillId="0" borderId="0" xfId="0" applyNumberFormat="1" applyFont="1" applyAlignment="1">
      <alignment vertical="top" wrapText="1"/>
    </xf>
    <xf numFmtId="0" fontId="20" fillId="0" borderId="0" xfId="0" applyFont="1" applyAlignment="1">
      <alignment horizontal="center"/>
    </xf>
    <xf numFmtId="0" fontId="20" fillId="0" borderId="0" xfId="0" applyFont="1" applyAlignment="1">
      <alignment horizontal="right"/>
    </xf>
    <xf numFmtId="0" fontId="4" fillId="0" borderId="5" xfId="0" applyFont="1" applyBorder="1" applyAlignment="1">
      <alignment horizontal="center" vertical="justify" wrapText="1"/>
    </xf>
    <xf numFmtId="0" fontId="9" fillId="0" borderId="5" xfId="0" applyFont="1" applyBorder="1" applyAlignment="1">
      <alignment horizontal="left" vertical="justify"/>
    </xf>
    <xf numFmtId="0" fontId="9" fillId="0" borderId="5" xfId="0" applyFont="1" applyBorder="1"/>
    <xf numFmtId="0" fontId="9" fillId="0" borderId="5" xfId="0" applyFont="1" applyBorder="1" applyAlignment="1">
      <alignment horizontal="right"/>
    </xf>
    <xf numFmtId="4" fontId="5" fillId="0" borderId="0" xfId="0" applyNumberFormat="1" applyFont="1" applyAlignment="1">
      <alignment horizontal="left"/>
    </xf>
    <xf numFmtId="49" fontId="29" fillId="0" borderId="0" xfId="0" applyNumberFormat="1" applyFont="1" applyAlignment="1">
      <alignment horizontal="justify" vertical="center" wrapText="1"/>
    </xf>
    <xf numFmtId="0" fontId="29" fillId="0" borderId="0" xfId="0" applyFont="1" applyAlignment="1">
      <alignment vertical="center" wrapText="1"/>
    </xf>
    <xf numFmtId="2" fontId="29" fillId="0" borderId="0" xfId="0" applyNumberFormat="1" applyFont="1" applyAlignment="1">
      <alignment horizontal="right" wrapText="1"/>
    </xf>
    <xf numFmtId="2" fontId="29" fillId="0" borderId="0" xfId="0" applyNumberFormat="1" applyFont="1" applyAlignment="1">
      <alignment horizontal="center" vertical="center" wrapText="1"/>
    </xf>
    <xf numFmtId="4" fontId="29" fillId="0" borderId="0" xfId="0" applyNumberFormat="1" applyFont="1" applyAlignment="1">
      <alignment horizontal="center" vertical="center" wrapText="1"/>
    </xf>
    <xf numFmtId="0" fontId="11" fillId="0" borderId="0" xfId="0" applyFont="1" applyAlignment="1">
      <alignment wrapText="1"/>
    </xf>
    <xf numFmtId="0" fontId="10" fillId="0" borderId="0" xfId="0" applyFont="1" applyAlignment="1">
      <alignment wrapText="1"/>
    </xf>
    <xf numFmtId="0" fontId="7" fillId="0" borderId="0" xfId="0" applyFont="1" applyAlignment="1">
      <alignment horizontal="left" vertical="justify"/>
    </xf>
    <xf numFmtId="0" fontId="7" fillId="0" borderId="0" xfId="0" applyFont="1"/>
    <xf numFmtId="0" fontId="7" fillId="0" borderId="0" xfId="0" applyFont="1" applyAlignment="1">
      <alignment horizontal="right"/>
    </xf>
    <xf numFmtId="0" fontId="7" fillId="0" borderId="0" xfId="0" applyFont="1" applyAlignment="1">
      <alignment horizontal="left"/>
    </xf>
    <xf numFmtId="0" fontId="8" fillId="0" borderId="0" xfId="0" applyFont="1" applyAlignment="1">
      <alignment horizontal="center" vertical="top"/>
    </xf>
    <xf numFmtId="0" fontId="6" fillId="0" borderId="0" xfId="0" applyFont="1" applyAlignment="1">
      <alignment horizontal="center" vertical="justify"/>
    </xf>
    <xf numFmtId="0" fontId="14" fillId="2" borderId="2" xfId="0" applyFont="1" applyFill="1" applyBorder="1" applyAlignment="1">
      <alignment horizontal="center" vertical="center" wrapText="1"/>
    </xf>
    <xf numFmtId="49" fontId="20" fillId="0" borderId="0" xfId="0" applyNumberFormat="1" applyFont="1" applyAlignment="1">
      <alignment horizontal="center"/>
    </xf>
    <xf numFmtId="49" fontId="20" fillId="0" borderId="0" xfId="0" applyNumberFormat="1" applyFont="1" applyAlignment="1">
      <alignment horizontal="center" vertical="top"/>
    </xf>
    <xf numFmtId="0" fontId="8" fillId="0" borderId="0" xfId="0" applyFont="1" applyAlignment="1">
      <alignment horizontal="center"/>
    </xf>
    <xf numFmtId="0" fontId="7" fillId="0" borderId="0" xfId="0" applyFont="1" applyAlignment="1">
      <alignment horizontal="center" vertical="top"/>
    </xf>
    <xf numFmtId="0" fontId="29" fillId="0" borderId="0" xfId="0" applyFont="1" applyAlignment="1">
      <alignment horizontal="center" vertical="center" wrapText="1"/>
    </xf>
    <xf numFmtId="0" fontId="6" fillId="0" borderId="0" xfId="0" applyFont="1" applyFill="1" applyAlignment="1">
      <alignment horizontal="center" vertical="justify"/>
    </xf>
    <xf numFmtId="0" fontId="11" fillId="0" borderId="0" xfId="0" applyFont="1" applyFill="1"/>
    <xf numFmtId="0" fontId="10" fillId="0" borderId="0" xfId="0" applyFont="1" applyFill="1"/>
    <xf numFmtId="0" fontId="5" fillId="0" borderId="0" xfId="0" applyFont="1" applyAlignment="1"/>
    <xf numFmtId="0" fontId="17" fillId="0" borderId="8" xfId="11" applyFont="1" applyBorder="1" applyAlignment="1" applyProtection="1">
      <alignment horizontal="center" vertical="center"/>
    </xf>
    <xf numFmtId="0" fontId="17" fillId="0" borderId="9" xfId="11" applyFont="1" applyBorder="1" applyAlignment="1" applyProtection="1">
      <alignment vertical="center"/>
    </xf>
    <xf numFmtId="4" fontId="17" fillId="0" borderId="9" xfId="11" applyNumberFormat="1" applyFont="1" applyBorder="1" applyAlignment="1" applyProtection="1">
      <alignment horizontal="right" vertical="center"/>
    </xf>
    <xf numFmtId="164" fontId="17" fillId="0" borderId="9" xfId="11" applyNumberFormat="1" applyFont="1" applyBorder="1" applyAlignment="1" applyProtection="1">
      <alignment horizontal="right" vertical="center"/>
    </xf>
    <xf numFmtId="4" fontId="17" fillId="0" borderId="10" xfId="11" applyNumberFormat="1" applyFont="1" applyBorder="1" applyAlignment="1" applyProtection="1">
      <alignment horizontal="right" vertical="center"/>
    </xf>
    <xf numFmtId="0" fontId="17" fillId="0" borderId="11" xfId="11" applyFont="1" applyBorder="1" applyAlignment="1" applyProtection="1">
      <alignment horizontal="center" vertical="center"/>
    </xf>
    <xf numFmtId="0" fontId="21" fillId="0" borderId="0" xfId="11" applyFont="1" applyAlignment="1" applyProtection="1">
      <alignment vertical="center"/>
    </xf>
    <xf numFmtId="4" fontId="17" fillId="0" borderId="0" xfId="11" applyNumberFormat="1" applyFont="1" applyAlignment="1" applyProtection="1">
      <alignment horizontal="right" vertical="center"/>
    </xf>
    <xf numFmtId="164" fontId="17" fillId="0" borderId="0" xfId="11" applyNumberFormat="1" applyFont="1" applyAlignment="1" applyProtection="1">
      <alignment horizontal="right" vertical="center"/>
    </xf>
    <xf numFmtId="4" fontId="17" fillId="0" borderId="12" xfId="11" applyNumberFormat="1" applyFont="1" applyBorder="1" applyAlignment="1" applyProtection="1">
      <alignment horizontal="right" vertical="center"/>
    </xf>
    <xf numFmtId="4" fontId="21" fillId="0" borderId="12" xfId="11" applyNumberFormat="1" applyFont="1" applyBorder="1" applyAlignment="1" applyProtection="1">
      <alignment horizontal="right" vertical="center"/>
    </xf>
    <xf numFmtId="0" fontId="21" fillId="0" borderId="0" xfId="0" applyFont="1" applyProtection="1"/>
    <xf numFmtId="4" fontId="17" fillId="0" borderId="0" xfId="11" applyNumberFormat="1" applyFont="1" applyAlignment="1" applyProtection="1">
      <alignment horizontal="left" vertical="center"/>
    </xf>
    <xf numFmtId="4" fontId="21" fillId="0" borderId="0" xfId="11" applyNumberFormat="1" applyFont="1" applyAlignment="1" applyProtection="1">
      <alignment horizontal="left" vertical="center"/>
    </xf>
    <xf numFmtId="1" fontId="17" fillId="0" borderId="13" xfId="11" applyNumberFormat="1" applyFont="1" applyBorder="1" applyAlignment="1" applyProtection="1">
      <alignment horizontal="center" vertical="center"/>
    </xf>
    <xf numFmtId="0" fontId="21" fillId="0" borderId="7" xfId="11" applyFont="1" applyBorder="1" applyAlignment="1" applyProtection="1">
      <alignment horizontal="left" vertical="center"/>
    </xf>
    <xf numFmtId="4" fontId="17" fillId="0" borderId="7" xfId="11" applyNumberFormat="1" applyFont="1" applyBorder="1" applyAlignment="1" applyProtection="1">
      <alignment horizontal="right" vertical="center"/>
    </xf>
    <xf numFmtId="164" fontId="17" fillId="0" borderId="7" xfId="11" applyNumberFormat="1" applyFont="1" applyBorder="1" applyAlignment="1" applyProtection="1">
      <alignment horizontal="right" vertical="center"/>
    </xf>
    <xf numFmtId="4" fontId="17" fillId="0" borderId="14" xfId="11" applyNumberFormat="1" applyFont="1" applyBorder="1" applyAlignment="1" applyProtection="1">
      <alignment horizontal="right" vertical="center"/>
    </xf>
    <xf numFmtId="1" fontId="17" fillId="0" borderId="0" xfId="11" applyNumberFormat="1" applyFont="1" applyAlignment="1" applyProtection="1">
      <alignment horizontal="center" vertical="center"/>
    </xf>
    <xf numFmtId="0" fontId="21" fillId="0" borderId="0" xfId="11" applyFont="1" applyAlignment="1" applyProtection="1">
      <alignment horizontal="left" vertical="center"/>
    </xf>
    <xf numFmtId="1" fontId="21" fillId="0" borderId="0" xfId="11" applyNumberFormat="1" applyFont="1" applyAlignment="1" applyProtection="1">
      <alignment horizontal="center" vertical="center"/>
    </xf>
    <xf numFmtId="4" fontId="21" fillId="0" borderId="0" xfId="11" applyNumberFormat="1" applyFont="1" applyAlignment="1" applyProtection="1">
      <alignment horizontal="right" vertical="center"/>
    </xf>
    <xf numFmtId="164" fontId="21" fillId="0" borderId="0" xfId="11" applyNumberFormat="1" applyFont="1" applyAlignment="1" applyProtection="1">
      <alignment horizontal="right" vertical="center"/>
    </xf>
    <xf numFmtId="0" fontId="38" fillId="0" borderId="0" xfId="11" applyFont="1" applyAlignment="1" applyProtection="1">
      <alignment vertical="center"/>
    </xf>
    <xf numFmtId="1" fontId="17" fillId="0" borderId="0" xfId="11" applyNumberFormat="1" applyFont="1" applyAlignment="1" applyProtection="1">
      <alignment horizontal="center" vertical="top" wrapText="1"/>
    </xf>
    <xf numFmtId="0" fontId="17" fillId="0" borderId="0" xfId="11" applyFont="1" applyAlignment="1" applyProtection="1">
      <alignment horizontal="left" wrapText="1"/>
    </xf>
    <xf numFmtId="4" fontId="21" fillId="0" borderId="0" xfId="11" applyNumberFormat="1" applyFont="1" applyAlignment="1" applyProtection="1">
      <alignment horizontal="right" wrapText="1"/>
    </xf>
    <xf numFmtId="1" fontId="21" fillId="0" borderId="6" xfId="11" applyNumberFormat="1" applyFont="1" applyBorder="1" applyAlignment="1" applyProtection="1">
      <alignment horizontal="center" vertical="center"/>
    </xf>
    <xf numFmtId="0" fontId="21" fillId="0" borderId="6" xfId="11" quotePrefix="1" applyFont="1" applyBorder="1" applyAlignment="1" applyProtection="1">
      <alignment horizontal="left" vertical="center"/>
    </xf>
    <xf numFmtId="4" fontId="21" fillId="0" borderId="6" xfId="11" applyNumberFormat="1" applyFont="1" applyBorder="1" applyAlignment="1" applyProtection="1">
      <alignment horizontal="right" vertical="center"/>
    </xf>
    <xf numFmtId="164" fontId="21" fillId="0" borderId="6" xfId="11" applyNumberFormat="1" applyFont="1" applyBorder="1" applyAlignment="1" applyProtection="1">
      <alignment horizontal="right" vertical="center"/>
    </xf>
    <xf numFmtId="1" fontId="21" fillId="0" borderId="0" xfId="11" applyNumberFormat="1" applyFont="1" applyAlignment="1" applyProtection="1">
      <alignment vertical="center"/>
    </xf>
    <xf numFmtId="4" fontId="21" fillId="0" borderId="0" xfId="11" applyNumberFormat="1" applyFont="1" applyAlignment="1" applyProtection="1">
      <alignment vertical="center"/>
    </xf>
    <xf numFmtId="164" fontId="21" fillId="0" borderId="0" xfId="11" applyNumberFormat="1" applyFont="1" applyAlignment="1" applyProtection="1">
      <alignment vertical="center"/>
    </xf>
    <xf numFmtId="1" fontId="17" fillId="0" borderId="6" xfId="11" applyNumberFormat="1" applyFont="1" applyBorder="1" applyAlignment="1" applyProtection="1">
      <alignment horizontal="center" vertical="center"/>
    </xf>
    <xf numFmtId="164" fontId="17" fillId="0" borderId="6" xfId="11" applyNumberFormat="1" applyFont="1" applyBorder="1" applyAlignment="1" applyProtection="1">
      <alignment horizontal="right" vertical="center"/>
    </xf>
    <xf numFmtId="0" fontId="21" fillId="0" borderId="0" xfId="11" quotePrefix="1" applyFont="1" applyAlignment="1" applyProtection="1">
      <alignment horizontal="left" vertical="center"/>
    </xf>
    <xf numFmtId="0" fontId="21" fillId="0" borderId="0" xfId="11" applyFont="1" applyAlignment="1" applyProtection="1">
      <alignment horizontal="center" vertical="center"/>
    </xf>
    <xf numFmtId="0" fontId="21" fillId="0" borderId="15" xfId="11" applyFont="1" applyBorder="1" applyAlignment="1" applyProtection="1">
      <alignment vertical="center"/>
    </xf>
    <xf numFmtId="49" fontId="4" fillId="0" borderId="0" xfId="0" applyNumberFormat="1" applyFont="1" applyAlignment="1" applyProtection="1">
      <alignment horizontal="center" vertical="top"/>
      <protection locked="0"/>
    </xf>
    <xf numFmtId="0" fontId="5" fillId="0" borderId="0" xfId="0" applyFont="1" applyAlignment="1" applyProtection="1">
      <protection locked="0"/>
    </xf>
    <xf numFmtId="0" fontId="5" fillId="0" borderId="0" xfId="0" applyFont="1" applyFill="1" applyAlignment="1" applyProtection="1">
      <alignment wrapText="1"/>
      <protection locked="0"/>
    </xf>
    <xf numFmtId="4" fontId="4" fillId="0" borderId="0" xfId="0" applyNumberFormat="1" applyFont="1" applyFill="1" applyAlignment="1" applyProtection="1">
      <alignment horizontal="right"/>
      <protection locked="0"/>
    </xf>
    <xf numFmtId="0" fontId="11" fillId="0" borderId="0" xfId="0" applyFont="1" applyFill="1" applyAlignment="1" applyProtection="1">
      <protection locked="0"/>
    </xf>
    <xf numFmtId="0" fontId="5" fillId="0" borderId="0" xfId="0" applyFont="1" applyAlignment="1" applyProtection="1">
      <alignment horizontal="left" vertical="top"/>
      <protection locked="0"/>
    </xf>
    <xf numFmtId="0" fontId="5" fillId="0" borderId="0" xfId="0" applyFont="1" applyAlignment="1" applyProtection="1">
      <alignment horizontal="right"/>
      <protection locked="0"/>
    </xf>
    <xf numFmtId="4" fontId="5" fillId="0" borderId="0" xfId="0" applyNumberFormat="1" applyFont="1" applyAlignment="1" applyProtection="1">
      <alignment horizontal="right"/>
      <protection locked="0"/>
    </xf>
    <xf numFmtId="4" fontId="5" fillId="0" borderId="0" xfId="0" applyNumberFormat="1" applyFont="1" applyProtection="1">
      <protection locked="0"/>
    </xf>
    <xf numFmtId="4" fontId="5" fillId="0" borderId="0" xfId="0" applyNumberFormat="1" applyFont="1" applyFill="1" applyBorder="1" applyAlignment="1" applyProtection="1">
      <alignment horizontal="right"/>
      <protection locked="0"/>
    </xf>
    <xf numFmtId="4" fontId="5" fillId="0" borderId="0" xfId="0" applyNumberFormat="1" applyFont="1" applyFill="1" applyBorder="1" applyProtection="1">
      <protection locked="0"/>
    </xf>
    <xf numFmtId="0" fontId="5" fillId="0" borderId="0" xfId="0" applyFont="1" applyFill="1" applyProtection="1">
      <protection locked="0"/>
    </xf>
    <xf numFmtId="0" fontId="5" fillId="0" borderId="0" xfId="0" applyFont="1" applyProtection="1">
      <protection locked="0"/>
    </xf>
    <xf numFmtId="4" fontId="5" fillId="0" borderId="0" xfId="0" applyNumberFormat="1" applyFont="1" applyFill="1" applyAlignment="1" applyProtection="1">
      <alignment horizontal="right"/>
      <protection locked="0"/>
    </xf>
    <xf numFmtId="4" fontId="5" fillId="0" borderId="0" xfId="0" applyNumberFormat="1" applyFont="1" applyFill="1" applyProtection="1">
      <protection locked="0"/>
    </xf>
    <xf numFmtId="4" fontId="5" fillId="7" borderId="0" xfId="0" applyNumberFormat="1" applyFont="1" applyFill="1" applyAlignment="1" applyProtection="1">
      <alignment horizontal="right"/>
      <protection locked="0"/>
    </xf>
    <xf numFmtId="4" fontId="5" fillId="0" borderId="5" xfId="0" applyNumberFormat="1" applyFont="1" applyFill="1" applyBorder="1" applyAlignment="1" applyProtection="1">
      <alignment horizontal="right"/>
      <protection locked="0"/>
    </xf>
    <xf numFmtId="49" fontId="4" fillId="0" borderId="0" xfId="0" applyNumberFormat="1" applyFont="1" applyAlignment="1" applyProtection="1">
      <alignment horizontal="center" vertical="top"/>
    </xf>
    <xf numFmtId="0" fontId="5" fillId="0" borderId="0" xfId="0" applyFont="1" applyAlignment="1" applyProtection="1"/>
    <xf numFmtId="49" fontId="14" fillId="0" borderId="0" xfId="0" applyNumberFormat="1" applyFont="1" applyFill="1" applyBorder="1" applyAlignment="1" applyProtection="1">
      <alignment horizontal="center" vertical="top" wrapText="1"/>
    </xf>
    <xf numFmtId="49" fontId="14" fillId="0" borderId="0" xfId="0" applyNumberFormat="1" applyFont="1" applyFill="1" applyBorder="1" applyAlignment="1" applyProtection="1">
      <alignment horizontal="justify" vertical="top" wrapText="1"/>
    </xf>
    <xf numFmtId="0" fontId="14" fillId="0" borderId="0" xfId="0" applyFont="1" applyFill="1" applyBorder="1" applyAlignment="1" applyProtection="1">
      <alignment vertical="center" wrapText="1"/>
    </xf>
    <xf numFmtId="2" fontId="14" fillId="0" borderId="0" xfId="0" applyNumberFormat="1" applyFont="1" applyFill="1" applyBorder="1" applyAlignment="1" applyProtection="1">
      <alignment horizontal="right" wrapText="1"/>
    </xf>
    <xf numFmtId="4" fontId="14" fillId="0" borderId="0" xfId="0" applyNumberFormat="1" applyFont="1" applyFill="1" applyBorder="1" applyAlignment="1" applyProtection="1">
      <alignment horizontal="right" vertical="center" wrapText="1"/>
    </xf>
    <xf numFmtId="4" fontId="14" fillId="0" borderId="0" xfId="0" applyNumberFormat="1" applyFont="1" applyFill="1" applyBorder="1" applyAlignment="1" applyProtection="1">
      <alignment horizontal="center" vertical="center" wrapText="1"/>
    </xf>
    <xf numFmtId="0" fontId="5" fillId="0" borderId="0" xfId="0" applyFont="1" applyFill="1" applyAlignment="1" applyProtection="1">
      <alignment wrapText="1"/>
    </xf>
    <xf numFmtId="49" fontId="4" fillId="0" borderId="0" xfId="0" applyNumberFormat="1" applyFont="1" applyFill="1" applyAlignment="1" applyProtection="1">
      <alignment horizontal="center" vertical="top"/>
    </xf>
    <xf numFmtId="0" fontId="6" fillId="0" borderId="0" xfId="0" applyFont="1" applyFill="1" applyAlignment="1" applyProtection="1">
      <alignment horizontal="left" vertical="top"/>
    </xf>
    <xf numFmtId="0" fontId="4" fillId="0" borderId="0" xfId="0" applyFont="1" applyFill="1" applyAlignment="1" applyProtection="1"/>
    <xf numFmtId="0" fontId="4" fillId="0" borderId="0" xfId="0" applyFont="1" applyFill="1" applyAlignment="1" applyProtection="1">
      <alignment horizontal="right"/>
    </xf>
    <xf numFmtId="4" fontId="4" fillId="0" borderId="0" xfId="0" applyNumberFormat="1" applyFont="1" applyFill="1" applyAlignment="1" applyProtection="1">
      <alignment horizontal="right"/>
    </xf>
    <xf numFmtId="4" fontId="4" fillId="0" borderId="0" xfId="0" applyNumberFormat="1" applyFont="1" applyFill="1" applyProtection="1"/>
    <xf numFmtId="0" fontId="21" fillId="0" borderId="0" xfId="0" applyFont="1" applyFill="1" applyAlignment="1" applyProtection="1">
      <alignment horizontal="left" vertical="top"/>
    </xf>
    <xf numFmtId="0" fontId="6" fillId="0" borderId="0" xfId="0" applyFont="1" applyFill="1" applyAlignment="1" applyProtection="1">
      <alignment horizontal="center" vertical="justify"/>
    </xf>
    <xf numFmtId="0" fontId="6" fillId="0" borderId="0" xfId="0" applyFont="1" applyFill="1" applyAlignment="1" applyProtection="1">
      <alignment horizontal="left" vertical="justify"/>
    </xf>
    <xf numFmtId="0" fontId="11" fillId="0" borderId="0" xfId="0" applyFont="1" applyFill="1" applyAlignment="1" applyProtection="1"/>
    <xf numFmtId="4" fontId="11" fillId="0" borderId="0" xfId="0" applyNumberFormat="1" applyFont="1" applyFill="1" applyAlignment="1" applyProtection="1">
      <alignment horizontal="right"/>
    </xf>
    <xf numFmtId="4" fontId="11" fillId="0" borderId="0" xfId="0" applyNumberFormat="1" applyFont="1" applyFill="1" applyAlignment="1" applyProtection="1"/>
    <xf numFmtId="49" fontId="6" fillId="0" borderId="0" xfId="0" applyNumberFormat="1" applyFont="1" applyFill="1" applyAlignment="1" applyProtection="1">
      <alignment horizontal="center" vertical="top"/>
    </xf>
    <xf numFmtId="0" fontId="5" fillId="0" borderId="0" xfId="0" applyFont="1" applyAlignment="1" applyProtection="1">
      <alignment horizontal="left" vertical="top"/>
    </xf>
    <xf numFmtId="0" fontId="5" fillId="0" borderId="0" xfId="0" applyFont="1" applyAlignment="1" applyProtection="1">
      <alignment horizontal="right"/>
    </xf>
    <xf numFmtId="4" fontId="5" fillId="0" borderId="0" xfId="0" applyNumberFormat="1" applyFont="1" applyAlignment="1" applyProtection="1">
      <alignment horizontal="right"/>
    </xf>
    <xf numFmtId="4" fontId="5" fillId="0" borderId="0" xfId="0" applyNumberFormat="1" applyFont="1" applyProtection="1"/>
    <xf numFmtId="49" fontId="14" fillId="2" borderId="2" xfId="0" applyNumberFormat="1" applyFont="1" applyFill="1" applyBorder="1" applyAlignment="1" applyProtection="1">
      <alignment horizontal="center" vertical="top" wrapText="1"/>
    </xf>
    <xf numFmtId="49" fontId="14" fillId="2" borderId="3" xfId="0" applyNumberFormat="1" applyFont="1" applyFill="1" applyBorder="1" applyAlignment="1" applyProtection="1">
      <alignment horizontal="justify" vertical="top" wrapText="1"/>
    </xf>
    <xf numFmtId="0" fontId="14" fillId="2" borderId="3" xfId="0" applyFont="1" applyFill="1" applyBorder="1" applyAlignment="1" applyProtection="1">
      <alignment vertical="center" wrapText="1"/>
    </xf>
    <xf numFmtId="2" fontId="14" fillId="2" borderId="3" xfId="0" applyNumberFormat="1" applyFont="1" applyFill="1" applyBorder="1" applyAlignment="1" applyProtection="1">
      <alignment horizontal="right" wrapText="1"/>
    </xf>
    <xf numFmtId="4" fontId="14" fillId="2" borderId="3" xfId="0" applyNumberFormat="1" applyFont="1" applyFill="1" applyBorder="1" applyAlignment="1" applyProtection="1">
      <alignment horizontal="center" vertical="center" wrapText="1"/>
    </xf>
    <xf numFmtId="4" fontId="14" fillId="2" borderId="4"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top" wrapText="1"/>
    </xf>
    <xf numFmtId="0" fontId="4" fillId="0" borderId="0" xfId="0" applyFont="1" applyFill="1" applyBorder="1" applyAlignment="1" applyProtection="1">
      <alignment horizontal="left" vertical="top"/>
    </xf>
    <xf numFmtId="0" fontId="5" fillId="0" borderId="0" xfId="0" applyFont="1" applyFill="1" applyBorder="1" applyAlignment="1" applyProtection="1"/>
    <xf numFmtId="0" fontId="5" fillId="0" borderId="0" xfId="0" applyFont="1" applyFill="1" applyBorder="1" applyAlignment="1" applyProtection="1">
      <alignment horizontal="right"/>
    </xf>
    <xf numFmtId="4" fontId="5" fillId="0" borderId="0" xfId="0" applyNumberFormat="1" applyFont="1" applyFill="1" applyBorder="1" applyAlignment="1" applyProtection="1">
      <alignment horizontal="right"/>
    </xf>
    <xf numFmtId="4" fontId="5" fillId="0" borderId="0" xfId="0" applyNumberFormat="1" applyFont="1" applyFill="1" applyBorder="1" applyProtection="1"/>
    <xf numFmtId="0" fontId="5" fillId="0" borderId="0" xfId="0" applyFont="1" applyFill="1" applyProtection="1"/>
    <xf numFmtId="0" fontId="5" fillId="0" borderId="0" xfId="0" applyFont="1" applyAlignment="1" applyProtection="1">
      <alignment vertical="top" wrapText="1"/>
    </xf>
    <xf numFmtId="0" fontId="5" fillId="0" borderId="0" xfId="0" applyFont="1" applyProtection="1"/>
    <xf numFmtId="4" fontId="5" fillId="0" borderId="0" xfId="0" applyNumberFormat="1" applyFont="1" applyFill="1" applyAlignment="1" applyProtection="1">
      <alignment horizontal="right"/>
    </xf>
    <xf numFmtId="4" fontId="5" fillId="0" borderId="0" xfId="0" applyNumberFormat="1" applyFont="1" applyFill="1" applyProtection="1"/>
    <xf numFmtId="0" fontId="5" fillId="0" borderId="0" xfId="0" applyFont="1" applyAlignment="1" applyProtection="1">
      <alignment vertical="top"/>
    </xf>
    <xf numFmtId="0" fontId="4" fillId="0" borderId="0" xfId="0" applyFont="1" applyProtection="1"/>
    <xf numFmtId="165" fontId="5" fillId="0" borderId="0" xfId="0" applyNumberFormat="1" applyFont="1" applyAlignment="1" applyProtection="1">
      <alignment vertical="top"/>
    </xf>
    <xf numFmtId="165" fontId="5" fillId="0" borderId="0" xfId="0" applyNumberFormat="1" applyFont="1" applyAlignment="1" applyProtection="1">
      <alignment vertical="top" wrapText="1"/>
    </xf>
    <xf numFmtId="0" fontId="4" fillId="0" borderId="0" xfId="0" applyFont="1" applyAlignment="1" applyProtection="1">
      <alignment vertical="top" wrapText="1"/>
    </xf>
    <xf numFmtId="0" fontId="27" fillId="0" borderId="0" xfId="0" applyFont="1" applyAlignment="1" applyProtection="1">
      <alignment vertical="top"/>
    </xf>
    <xf numFmtId="2" fontId="5" fillId="0" borderId="0" xfId="0" applyNumberFormat="1" applyFont="1" applyAlignment="1" applyProtection="1">
      <alignment vertical="top"/>
    </xf>
    <xf numFmtId="0" fontId="4" fillId="0" borderId="1" xfId="0" applyFont="1" applyBorder="1" applyAlignment="1" applyProtection="1">
      <alignment vertical="top" wrapText="1"/>
    </xf>
    <xf numFmtId="0" fontId="5" fillId="0" borderId="1" xfId="0" applyFont="1" applyBorder="1" applyProtection="1"/>
    <xf numFmtId="3" fontId="4" fillId="0" borderId="1" xfId="0" applyNumberFormat="1" applyFont="1" applyFill="1" applyBorder="1" applyAlignment="1" applyProtection="1">
      <alignment horizontal="right"/>
    </xf>
    <xf numFmtId="49" fontId="4" fillId="0" borderId="5" xfId="0" applyNumberFormat="1" applyFont="1" applyFill="1" applyBorder="1" applyAlignment="1" applyProtection="1">
      <alignment horizontal="center" vertical="top" wrapText="1"/>
    </xf>
    <xf numFmtId="0" fontId="5" fillId="0" borderId="5" xfId="0" applyFont="1" applyFill="1" applyBorder="1" applyAlignment="1" applyProtection="1">
      <alignment horizontal="left" vertical="top"/>
    </xf>
    <xf numFmtId="0" fontId="5" fillId="0" borderId="5" xfId="0" applyFont="1" applyFill="1" applyBorder="1" applyAlignment="1" applyProtection="1"/>
    <xf numFmtId="0" fontId="5" fillId="0" borderId="5" xfId="0" applyFont="1" applyFill="1" applyBorder="1" applyAlignment="1" applyProtection="1">
      <alignment horizontal="right"/>
    </xf>
    <xf numFmtId="4" fontId="5" fillId="0" borderId="5" xfId="0" applyNumberFormat="1" applyFont="1" applyFill="1" applyBorder="1" applyProtection="1"/>
    <xf numFmtId="0" fontId="4" fillId="0" borderId="0" xfId="0" applyFont="1" applyFill="1" applyBorder="1" applyAlignment="1" applyProtection="1"/>
    <xf numFmtId="4" fontId="4" fillId="0" borderId="0" xfId="0" applyNumberFormat="1" applyFont="1" applyFill="1" applyBorder="1" applyProtection="1"/>
    <xf numFmtId="0" fontId="8" fillId="0" borderId="0" xfId="0" applyFont="1" applyAlignment="1" applyProtection="1">
      <alignment horizontal="center" vertical="top"/>
    </xf>
    <xf numFmtId="0" fontId="9" fillId="0" borderId="0" xfId="0" applyFont="1" applyProtection="1"/>
    <xf numFmtId="0" fontId="14" fillId="0" borderId="0" xfId="0" applyFont="1" applyAlignment="1" applyProtection="1">
      <alignment horizontal="center" vertical="center" wrapText="1"/>
    </xf>
    <xf numFmtId="49" fontId="14" fillId="0" borderId="0" xfId="0" applyNumberFormat="1" applyFont="1" applyAlignment="1" applyProtection="1">
      <alignment horizontal="justify" vertical="center" wrapText="1"/>
    </xf>
    <xf numFmtId="0" fontId="14" fillId="0" borderId="0" xfId="0" applyFont="1" applyAlignment="1" applyProtection="1">
      <alignment vertical="center" wrapText="1"/>
    </xf>
    <xf numFmtId="2" fontId="14" fillId="0" borderId="0" xfId="0" applyNumberFormat="1" applyFont="1" applyAlignment="1" applyProtection="1">
      <alignment horizontal="right" wrapText="1"/>
    </xf>
    <xf numFmtId="2" fontId="14" fillId="0" borderId="0" xfId="0" applyNumberFormat="1" applyFont="1" applyAlignment="1" applyProtection="1">
      <alignment horizontal="center" vertical="center" wrapText="1"/>
    </xf>
    <xf numFmtId="4" fontId="14" fillId="0" borderId="0" xfId="0" applyNumberFormat="1" applyFont="1" applyAlignment="1" applyProtection="1">
      <alignment horizontal="center" vertical="center" wrapText="1"/>
    </xf>
    <xf numFmtId="0" fontId="5" fillId="0" borderId="0" xfId="0" applyFont="1" applyAlignment="1" applyProtection="1">
      <alignment wrapText="1"/>
    </xf>
    <xf numFmtId="0" fontId="9" fillId="0" borderId="0" xfId="0" applyFont="1" applyAlignment="1" applyProtection="1">
      <alignment wrapText="1"/>
    </xf>
    <xf numFmtId="0" fontId="8" fillId="0" borderId="0" xfId="0" applyFont="1" applyAlignment="1" applyProtection="1">
      <alignment horizontal="left" vertical="justify"/>
    </xf>
    <xf numFmtId="0" fontId="8" fillId="0" borderId="0" xfId="0" applyFont="1" applyProtection="1"/>
    <xf numFmtId="0" fontId="8" fillId="0" borderId="0" xfId="0" applyFont="1" applyAlignment="1" applyProtection="1">
      <alignment horizontal="right"/>
    </xf>
    <xf numFmtId="0" fontId="8" fillId="0" borderId="0" xfId="0" applyFont="1" applyAlignment="1" applyProtection="1">
      <alignment horizontal="left"/>
    </xf>
    <xf numFmtId="0" fontId="21" fillId="0" borderId="0" xfId="0" applyFont="1" applyAlignment="1" applyProtection="1">
      <alignment horizontal="left" vertical="top"/>
    </xf>
    <xf numFmtId="0" fontId="11" fillId="0" borderId="0" xfId="0" applyFont="1" applyFill="1" applyProtection="1"/>
    <xf numFmtId="0" fontId="10" fillId="0" borderId="0" xfId="0" applyFont="1" applyFill="1" applyProtection="1"/>
    <xf numFmtId="0" fontId="6" fillId="0" borderId="0" xfId="0" applyFont="1" applyAlignment="1" applyProtection="1">
      <alignment horizontal="center" vertical="justify"/>
    </xf>
    <xf numFmtId="0" fontId="6" fillId="0" borderId="0" xfId="0" applyFont="1" applyAlignment="1" applyProtection="1">
      <alignment horizontal="left" vertical="justify"/>
    </xf>
    <xf numFmtId="0" fontId="11" fillId="0" borderId="0" xfId="0" applyFont="1" applyProtection="1"/>
    <xf numFmtId="0" fontId="10" fillId="0" borderId="0" xfId="0" applyFont="1" applyProtection="1"/>
    <xf numFmtId="0" fontId="9" fillId="0" borderId="0" xfId="0" applyFont="1" applyAlignment="1" applyProtection="1">
      <alignment horizontal="left" vertical="justify"/>
    </xf>
    <xf numFmtId="0" fontId="9" fillId="0" borderId="0" xfId="0" applyFont="1" applyAlignment="1" applyProtection="1">
      <alignment horizontal="right"/>
    </xf>
    <xf numFmtId="0" fontId="9" fillId="0" borderId="0" xfId="0" applyFont="1" applyAlignment="1" applyProtection="1">
      <alignment horizontal="left"/>
    </xf>
    <xf numFmtId="0" fontId="14" fillId="2" borderId="2" xfId="0" applyFont="1" applyFill="1" applyBorder="1" applyAlignment="1" applyProtection="1">
      <alignment horizontal="center" vertical="center" wrapText="1"/>
    </xf>
    <xf numFmtId="49" fontId="14" fillId="2" borderId="3" xfId="0" applyNumberFormat="1" applyFont="1" applyFill="1" applyBorder="1" applyAlignment="1" applyProtection="1">
      <alignment horizontal="justify" vertical="center" wrapText="1"/>
    </xf>
    <xf numFmtId="2" fontId="14" fillId="2" borderId="3" xfId="0" applyNumberFormat="1" applyFont="1" applyFill="1" applyBorder="1" applyAlignment="1" applyProtection="1">
      <alignment horizontal="center" vertical="center" wrapText="1"/>
    </xf>
    <xf numFmtId="0" fontId="5" fillId="0" borderId="0" xfId="0" applyFont="1" applyAlignment="1" applyProtection="1">
      <alignment horizontal="left" vertical="justify"/>
    </xf>
    <xf numFmtId="0" fontId="5" fillId="0" borderId="0" xfId="3" applyFont="1" applyAlignment="1" applyProtection="1">
      <alignment vertical="top" wrapText="1"/>
    </xf>
    <xf numFmtId="0" fontId="5" fillId="0" borderId="0" xfId="3" applyFont="1" applyProtection="1"/>
    <xf numFmtId="0" fontId="5" fillId="0" borderId="0" xfId="3" applyFont="1" applyAlignment="1" applyProtection="1">
      <alignment horizontal="right"/>
    </xf>
    <xf numFmtId="4" fontId="15" fillId="0" borderId="0" xfId="0" applyNumberFormat="1" applyFont="1" applyAlignment="1" applyProtection="1">
      <alignment horizontal="right"/>
    </xf>
    <xf numFmtId="3" fontId="5" fillId="0" borderId="0" xfId="0" applyNumberFormat="1" applyFont="1" applyProtection="1"/>
    <xf numFmtId="1" fontId="4" fillId="0" borderId="0" xfId="0" applyNumberFormat="1" applyFont="1" applyAlignment="1" applyProtection="1">
      <alignment horizontal="center" vertical="justify" wrapText="1"/>
    </xf>
    <xf numFmtId="49" fontId="4" fillId="0" borderId="0" xfId="3" applyNumberFormat="1" applyFont="1" applyAlignment="1" applyProtection="1">
      <alignment horizontal="center" vertical="top"/>
    </xf>
    <xf numFmtId="0" fontId="17" fillId="0" borderId="0" xfId="3" applyFont="1" applyProtection="1"/>
    <xf numFmtId="9" fontId="5" fillId="0" borderId="0" xfId="0" applyNumberFormat="1" applyFont="1" applyAlignment="1" applyProtection="1">
      <alignment horizontal="right"/>
    </xf>
    <xf numFmtId="4" fontId="5" fillId="0" borderId="0" xfId="0" applyNumberFormat="1" applyFont="1" applyAlignment="1" applyProtection="1">
      <alignment horizontal="center"/>
    </xf>
    <xf numFmtId="4" fontId="5" fillId="0" borderId="0" xfId="3" applyNumberFormat="1" applyFont="1" applyAlignment="1" applyProtection="1">
      <alignment horizontal="center"/>
    </xf>
    <xf numFmtId="4" fontId="5" fillId="0" borderId="0" xfId="3" applyNumberFormat="1" applyFont="1" applyAlignment="1" applyProtection="1">
      <alignment horizontal="right"/>
    </xf>
    <xf numFmtId="49" fontId="5" fillId="0" borderId="0" xfId="3" applyNumberFormat="1" applyFont="1" applyAlignment="1" applyProtection="1">
      <alignment vertical="top" wrapText="1"/>
    </xf>
    <xf numFmtId="49" fontId="5" fillId="0" borderId="0" xfId="3" applyNumberFormat="1" applyFont="1" applyAlignment="1" applyProtection="1">
      <alignment wrapText="1"/>
    </xf>
    <xf numFmtId="3" fontId="5" fillId="0" borderId="0" xfId="3" applyNumberFormat="1" applyFont="1" applyAlignment="1" applyProtection="1">
      <alignment horizontal="right" wrapText="1"/>
    </xf>
    <xf numFmtId="0" fontId="4" fillId="0" borderId="0" xfId="0" applyFont="1" applyAlignment="1" applyProtection="1">
      <alignment horizontal="center" vertical="justify" wrapText="1"/>
    </xf>
    <xf numFmtId="0" fontId="4" fillId="0" borderId="0" xfId="0" applyFont="1" applyAlignment="1" applyProtection="1">
      <alignment horizontal="left" vertical="justify"/>
    </xf>
    <xf numFmtId="0" fontId="4" fillId="0" borderId="0" xfId="0" applyFont="1" applyAlignment="1" applyProtection="1">
      <alignment horizontal="right"/>
    </xf>
    <xf numFmtId="4" fontId="4" fillId="0" borderId="0" xfId="0" applyNumberFormat="1" applyFont="1" applyAlignment="1" applyProtection="1">
      <alignment horizontal="right"/>
    </xf>
    <xf numFmtId="0" fontId="5" fillId="0" borderId="0" xfId="0" applyFont="1" applyAlignment="1" applyProtection="1">
      <alignment horizontal="left" vertical="justify" wrapText="1"/>
    </xf>
    <xf numFmtId="2" fontId="4" fillId="0" borderId="0" xfId="0" applyNumberFormat="1" applyFont="1" applyAlignment="1" applyProtection="1">
      <alignment horizontal="center" vertical="top" wrapText="1"/>
    </xf>
    <xf numFmtId="49" fontId="20" fillId="0" borderId="0" xfId="0" applyNumberFormat="1" applyFont="1" applyAlignment="1" applyProtection="1">
      <alignment horizontal="center"/>
    </xf>
    <xf numFmtId="0" fontId="20" fillId="0" borderId="0" xfId="0" applyFont="1" applyAlignment="1" applyProtection="1">
      <alignment vertical="top" wrapText="1"/>
    </xf>
    <xf numFmtId="49" fontId="20" fillId="0" borderId="0" xfId="0" applyNumberFormat="1" applyFont="1" applyAlignment="1" applyProtection="1">
      <alignment horizontal="center" wrapText="1"/>
    </xf>
    <xf numFmtId="3" fontId="20" fillId="0" borderId="0" xfId="0" applyNumberFormat="1" applyFont="1" applyAlignment="1" applyProtection="1">
      <alignment horizontal="right" wrapText="1"/>
    </xf>
    <xf numFmtId="4" fontId="20" fillId="0" borderId="0" xfId="0" applyNumberFormat="1" applyFont="1" applyProtection="1"/>
    <xf numFmtId="0" fontId="20" fillId="0" borderId="0" xfId="0" applyFont="1" applyProtection="1"/>
    <xf numFmtId="3" fontId="22" fillId="0" borderId="0" xfId="0" applyNumberFormat="1" applyFont="1" applyAlignment="1" applyProtection="1">
      <alignment horizontal="center" vertical="center"/>
    </xf>
    <xf numFmtId="0" fontId="13" fillId="0" borderId="0" xfId="0" applyFont="1" applyProtection="1"/>
    <xf numFmtId="0" fontId="19" fillId="0" borderId="0" xfId="0" applyFont="1" applyAlignment="1" applyProtection="1">
      <alignment horizontal="center"/>
    </xf>
    <xf numFmtId="0" fontId="19" fillId="0" borderId="0" xfId="0" applyFont="1" applyProtection="1"/>
    <xf numFmtId="3" fontId="23" fillId="0" borderId="0" xfId="0" applyNumberFormat="1" applyFont="1" applyAlignment="1" applyProtection="1">
      <alignment vertical="center" wrapText="1"/>
    </xf>
    <xf numFmtId="4" fontId="5" fillId="0" borderId="0" xfId="0" applyNumberFormat="1" applyFont="1" applyAlignment="1" applyProtection="1">
      <alignment horizontal="right" vertical="center" wrapText="1"/>
    </xf>
    <xf numFmtId="0" fontId="13" fillId="0" borderId="0" xfId="0" applyFont="1" applyAlignment="1" applyProtection="1">
      <alignment horizontal="justify" vertical="top"/>
    </xf>
    <xf numFmtId="0" fontId="0" fillId="0" borderId="0" xfId="0" applyAlignment="1" applyProtection="1">
      <alignment horizontal="center"/>
    </xf>
    <xf numFmtId="0" fontId="0" fillId="0" borderId="0" xfId="0" applyProtection="1"/>
    <xf numFmtId="0" fontId="13" fillId="0" borderId="0" xfId="0" applyFont="1" applyAlignment="1" applyProtection="1">
      <alignment horizontal="justify" vertical="center"/>
    </xf>
    <xf numFmtId="3" fontId="5" fillId="0" borderId="0" xfId="0" applyNumberFormat="1" applyFont="1" applyAlignment="1" applyProtection="1">
      <alignment vertical="center"/>
    </xf>
    <xf numFmtId="0" fontId="4" fillId="0" borderId="0" xfId="0" applyFont="1" applyAlignment="1" applyProtection="1">
      <alignment horizontal="center" vertical="top"/>
    </xf>
    <xf numFmtId="0" fontId="9" fillId="0" borderId="0" xfId="0" applyFont="1" applyAlignment="1" applyProtection="1">
      <alignment horizontal="center" vertical="justify"/>
    </xf>
    <xf numFmtId="0" fontId="5" fillId="0" borderId="0" xfId="0" applyFont="1" applyAlignment="1" applyProtection="1">
      <alignment horizontal="center" vertical="top"/>
    </xf>
    <xf numFmtId="0" fontId="5" fillId="0" borderId="0" xfId="0" applyFont="1" applyAlignment="1" applyProtection="1">
      <alignment horizontal="center" vertical="justify"/>
    </xf>
    <xf numFmtId="49" fontId="5" fillId="0" borderId="0" xfId="0" applyNumberFormat="1" applyFont="1" applyAlignment="1" applyProtection="1">
      <alignment vertical="top" wrapText="1"/>
    </xf>
    <xf numFmtId="0" fontId="5" fillId="0" borderId="0" xfId="0" applyFont="1" applyAlignment="1" applyProtection="1">
      <alignment horizontal="left"/>
    </xf>
    <xf numFmtId="49" fontId="4" fillId="0" borderId="0" xfId="0" applyNumberFormat="1" applyFont="1" applyAlignment="1" applyProtection="1">
      <alignment horizontal="center"/>
    </xf>
    <xf numFmtId="49" fontId="5" fillId="0" borderId="0" xfId="0" applyNumberFormat="1" applyFont="1" applyAlignment="1" applyProtection="1">
      <alignment horizontal="center" wrapText="1"/>
    </xf>
    <xf numFmtId="3" fontId="5" fillId="0" borderId="0" xfId="0" applyNumberFormat="1" applyFont="1" applyAlignment="1" applyProtection="1">
      <alignment horizontal="right" wrapText="1"/>
    </xf>
    <xf numFmtId="3" fontId="5" fillId="0" borderId="0" xfId="0" applyNumberFormat="1" applyFont="1" applyAlignment="1" applyProtection="1">
      <alignment horizontal="left"/>
    </xf>
    <xf numFmtId="3" fontId="4" fillId="0" borderId="0" xfId="0" applyNumberFormat="1" applyFont="1" applyAlignment="1" applyProtection="1">
      <alignment horizontal="right"/>
    </xf>
    <xf numFmtId="0" fontId="15" fillId="0" borderId="0" xfId="0" applyFont="1" applyAlignment="1" applyProtection="1">
      <alignment vertical="center"/>
    </xf>
    <xf numFmtId="0" fontId="5" fillId="0" borderId="0" xfId="0" applyFont="1" applyAlignment="1" applyProtection="1">
      <alignment vertical="center"/>
    </xf>
    <xf numFmtId="1" fontId="5" fillId="0" borderId="0" xfId="0" applyNumberFormat="1" applyFont="1" applyAlignment="1" applyProtection="1">
      <alignment horizontal="right" wrapText="1"/>
    </xf>
    <xf numFmtId="0" fontId="16" fillId="0" borderId="0" xfId="0" applyFont="1" applyAlignment="1" applyProtection="1">
      <alignment vertical="center"/>
    </xf>
    <xf numFmtId="3" fontId="5" fillId="0" borderId="0" xfId="0" applyNumberFormat="1" applyFont="1" applyAlignment="1" applyProtection="1">
      <alignment horizontal="right"/>
    </xf>
    <xf numFmtId="1" fontId="4" fillId="0" borderId="0" xfId="0" applyNumberFormat="1" applyFont="1" applyAlignment="1" applyProtection="1">
      <alignment horizontal="center"/>
    </xf>
    <xf numFmtId="0" fontId="4" fillId="0" borderId="0" xfId="0" applyFont="1" applyAlignment="1" applyProtection="1">
      <alignment horizontal="center"/>
    </xf>
    <xf numFmtId="0" fontId="5" fillId="0" borderId="0" xfId="0" applyFont="1" applyAlignment="1" applyProtection="1">
      <alignment vertical="justify"/>
    </xf>
    <xf numFmtId="0" fontId="4" fillId="0" borderId="0" xfId="0" applyFont="1" applyAlignment="1" applyProtection="1">
      <alignment horizontal="center" vertical="top" wrapText="1"/>
    </xf>
    <xf numFmtId="0" fontId="4" fillId="0" borderId="1" xfId="0" applyFont="1" applyBorder="1" applyAlignment="1" applyProtection="1">
      <alignment horizontal="left" vertical="justify"/>
    </xf>
    <xf numFmtId="0" fontId="4" fillId="0" borderId="1" xfId="0" applyFont="1" applyBorder="1" applyProtection="1"/>
    <xf numFmtId="3" fontId="4" fillId="0" borderId="1" xfId="0" applyNumberFormat="1" applyFont="1" applyBorder="1" applyAlignment="1" applyProtection="1">
      <alignment horizontal="right"/>
    </xf>
    <xf numFmtId="0" fontId="18" fillId="0" borderId="0" xfId="0" applyFont="1" applyAlignment="1" applyProtection="1">
      <alignment vertical="center"/>
    </xf>
    <xf numFmtId="0" fontId="15" fillId="0" borderId="0" xfId="3" applyFont="1" applyAlignment="1" applyProtection="1">
      <alignment vertical="center"/>
    </xf>
    <xf numFmtId="49" fontId="5" fillId="0" borderId="0" xfId="0" applyNumberFormat="1" applyFont="1" applyAlignment="1" applyProtection="1">
      <alignment horizontal="left" vertical="top" wrapText="1"/>
    </xf>
    <xf numFmtId="49" fontId="20" fillId="0" borderId="0" xfId="0" applyNumberFormat="1" applyFont="1" applyAlignment="1" applyProtection="1">
      <alignment horizontal="center" vertical="top"/>
    </xf>
    <xf numFmtId="49" fontId="20" fillId="0" borderId="0" xfId="0" applyNumberFormat="1" applyFont="1" applyAlignment="1" applyProtection="1">
      <alignment vertical="top" wrapText="1"/>
    </xf>
    <xf numFmtId="0" fontId="20" fillId="0" borderId="0" xfId="0" applyFont="1" applyAlignment="1" applyProtection="1">
      <alignment horizontal="center"/>
    </xf>
    <xf numFmtId="0" fontId="20" fillId="0" borderId="0" xfId="0" applyFont="1" applyAlignment="1" applyProtection="1">
      <alignment horizontal="right"/>
    </xf>
    <xf numFmtId="0" fontId="4" fillId="0" borderId="5" xfId="0" applyFont="1" applyBorder="1" applyAlignment="1" applyProtection="1">
      <alignment horizontal="center" vertical="justify" wrapText="1"/>
    </xf>
    <xf numFmtId="0" fontId="9" fillId="0" borderId="5" xfId="0" applyFont="1" applyBorder="1" applyAlignment="1" applyProtection="1">
      <alignment horizontal="left" vertical="justify"/>
    </xf>
    <xf numFmtId="0" fontId="9" fillId="0" borderId="5" xfId="0" applyFont="1" applyBorder="1" applyProtection="1"/>
    <xf numFmtId="0" fontId="9" fillId="0" borderId="5" xfId="0" applyFont="1" applyBorder="1" applyAlignment="1" applyProtection="1">
      <alignment horizontal="right"/>
    </xf>
    <xf numFmtId="4" fontId="5" fillId="0" borderId="0" xfId="0" applyNumberFormat="1" applyFont="1" applyAlignment="1" applyProtection="1">
      <alignment horizontal="left"/>
    </xf>
    <xf numFmtId="0" fontId="9" fillId="0" borderId="0" xfId="0" applyFont="1" applyAlignment="1" applyProtection="1">
      <alignment vertical="top"/>
    </xf>
    <xf numFmtId="0" fontId="8" fillId="0" borderId="0" xfId="0" applyFont="1" applyAlignment="1" applyProtection="1">
      <alignment horizontal="center"/>
    </xf>
    <xf numFmtId="4" fontId="15" fillId="0" borderId="0" xfId="0" applyNumberFormat="1" applyFont="1" applyAlignment="1" applyProtection="1">
      <alignment horizontal="right"/>
      <protection locked="0"/>
    </xf>
    <xf numFmtId="4" fontId="5" fillId="0" borderId="0" xfId="0" applyNumberFormat="1" applyFont="1" applyAlignment="1" applyProtection="1">
      <alignment horizontal="center"/>
      <protection locked="0"/>
    </xf>
    <xf numFmtId="4" fontId="4" fillId="0" borderId="0" xfId="0" applyNumberFormat="1" applyFont="1" applyAlignment="1" applyProtection="1">
      <alignment horizontal="right"/>
      <protection locked="0"/>
    </xf>
    <xf numFmtId="4" fontId="20" fillId="0" borderId="0" xfId="0" applyNumberFormat="1" applyFont="1" applyProtection="1">
      <protection locked="0"/>
    </xf>
    <xf numFmtId="4"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protection locked="0"/>
    </xf>
    <xf numFmtId="3" fontId="5" fillId="0" borderId="0" xfId="0" applyNumberFormat="1" applyFont="1" applyAlignment="1" applyProtection="1">
      <alignment wrapText="1"/>
      <protection locked="0"/>
    </xf>
    <xf numFmtId="3" fontId="5" fillId="0" borderId="0" xfId="0" applyNumberFormat="1" applyFont="1" applyAlignment="1" applyProtection="1">
      <alignment horizontal="right"/>
      <protection locked="0"/>
    </xf>
    <xf numFmtId="0" fontId="5" fillId="0" borderId="0" xfId="0" applyFont="1" applyAlignment="1" applyProtection="1">
      <alignment vertical="center"/>
      <protection locked="0"/>
    </xf>
    <xf numFmtId="0" fontId="17" fillId="0" borderId="0" xfId="0" applyFont="1" applyAlignment="1" applyProtection="1">
      <alignment horizontal="center"/>
      <protection locked="0"/>
    </xf>
    <xf numFmtId="4" fontId="5" fillId="0" borderId="0" xfId="3" applyNumberFormat="1" applyFont="1" applyAlignment="1" applyProtection="1">
      <alignment horizontal="right"/>
      <protection locked="0"/>
    </xf>
    <xf numFmtId="0" fontId="5" fillId="0" borderId="0" xfId="3" applyFont="1" applyProtection="1">
      <protection locked="0"/>
    </xf>
    <xf numFmtId="0" fontId="9" fillId="0" borderId="5" xfId="0" applyFont="1" applyBorder="1" applyAlignment="1" applyProtection="1">
      <alignment horizontal="left"/>
      <protection locked="0"/>
    </xf>
    <xf numFmtId="166" fontId="5" fillId="0" borderId="0" xfId="0" applyNumberFormat="1" applyFont="1" applyProtection="1"/>
    <xf numFmtId="165" fontId="36" fillId="0" borderId="0" xfId="0" applyNumberFormat="1" applyFont="1" applyAlignment="1" applyProtection="1">
      <alignment horizontal="right"/>
    </xf>
    <xf numFmtId="4" fontId="36" fillId="0" borderId="0" xfId="0" applyNumberFormat="1" applyFont="1" applyAlignment="1" applyProtection="1">
      <alignment horizontal="right"/>
    </xf>
    <xf numFmtId="165" fontId="36" fillId="0" borderId="0" xfId="0" applyNumberFormat="1" applyFont="1" applyFill="1" applyAlignment="1" applyProtection="1">
      <alignment horizontal="right"/>
    </xf>
    <xf numFmtId="0" fontId="36" fillId="0" borderId="0" xfId="0" applyFont="1" applyAlignment="1" applyProtection="1">
      <alignment horizontal="right"/>
    </xf>
    <xf numFmtId="166" fontId="36" fillId="0" borderId="0" xfId="0" applyNumberFormat="1" applyFont="1" applyAlignment="1" applyProtection="1">
      <alignment horizontal="right"/>
    </xf>
    <xf numFmtId="4" fontId="15" fillId="0" borderId="0" xfId="0" applyNumberFormat="1" applyFont="1" applyFill="1" applyAlignment="1" applyProtection="1">
      <alignment horizontal="right"/>
      <protection locked="0"/>
    </xf>
    <xf numFmtId="4" fontId="5" fillId="0" borderId="0" xfId="0" applyNumberFormat="1" applyFont="1" applyFill="1" applyAlignment="1" applyProtection="1">
      <alignment horizontal="center"/>
      <protection locked="0"/>
    </xf>
    <xf numFmtId="4" fontId="5" fillId="7" borderId="0" xfId="0" applyNumberFormat="1" applyFont="1" applyFill="1" applyAlignment="1" applyProtection="1">
      <alignment horizontal="center"/>
      <protection locked="0"/>
    </xf>
    <xf numFmtId="4" fontId="20" fillId="0" borderId="0" xfId="0" applyNumberFormat="1" applyFont="1" applyFill="1" applyAlignment="1" applyProtection="1">
      <protection locked="0"/>
    </xf>
    <xf numFmtId="4" fontId="20" fillId="7" borderId="0" xfId="0" applyNumberFormat="1" applyFont="1" applyFill="1" applyAlignment="1" applyProtection="1">
      <protection locked="0"/>
    </xf>
    <xf numFmtId="4" fontId="5" fillId="0" borderId="0" xfId="0" applyNumberFormat="1" applyFont="1" applyFill="1" applyAlignment="1" applyProtection="1">
      <protection locked="0"/>
    </xf>
    <xf numFmtId="4" fontId="5" fillId="0" borderId="0" xfId="0" applyNumberFormat="1" applyFont="1" applyFill="1" applyBorder="1" applyAlignment="1" applyProtection="1">
      <alignment horizontal="right" vertical="center" wrapText="1"/>
      <protection locked="0"/>
    </xf>
    <xf numFmtId="4" fontId="5" fillId="7" borderId="0" xfId="0" applyNumberFormat="1" applyFont="1" applyFill="1" applyBorder="1" applyAlignment="1" applyProtection="1">
      <alignment horizontal="right" vertical="center" wrapText="1"/>
      <protection locked="0"/>
    </xf>
    <xf numFmtId="4" fontId="5" fillId="0" borderId="0" xfId="0" applyNumberFormat="1" applyFont="1" applyFill="1" applyAlignment="1" applyProtection="1">
      <alignment horizontal="left"/>
      <protection locked="0"/>
    </xf>
    <xf numFmtId="4" fontId="5" fillId="0" borderId="0" xfId="0" applyNumberFormat="1" applyFont="1" applyFill="1" applyBorder="1" applyAlignment="1" applyProtection="1">
      <alignment wrapText="1"/>
      <protection locked="0"/>
    </xf>
    <xf numFmtId="4" fontId="5" fillId="0" borderId="0" xfId="0" applyNumberFormat="1" applyFont="1" applyFill="1" applyAlignment="1" applyProtection="1">
      <alignment vertical="center"/>
      <protection locked="0"/>
    </xf>
    <xf numFmtId="4" fontId="17" fillId="0" borderId="0" xfId="0" applyNumberFormat="1" applyFont="1" applyFill="1" applyBorder="1" applyAlignment="1" applyProtection="1">
      <alignment horizontal="center"/>
      <protection locked="0"/>
    </xf>
    <xf numFmtId="4" fontId="5" fillId="7" borderId="0" xfId="0" applyNumberFormat="1" applyFont="1" applyFill="1" applyAlignment="1" applyProtection="1">
      <alignment vertical="center"/>
      <protection locked="0"/>
    </xf>
    <xf numFmtId="4" fontId="5" fillId="0" borderId="0" xfId="3" applyNumberFormat="1" applyFont="1" applyFill="1" applyProtection="1">
      <protection locked="0"/>
    </xf>
    <xf numFmtId="4" fontId="17" fillId="7" borderId="0" xfId="3" applyNumberFormat="1" applyFont="1" applyFill="1" applyProtection="1">
      <protection locked="0"/>
    </xf>
    <xf numFmtId="4" fontId="9" fillId="0" borderId="5" xfId="0" applyNumberFormat="1" applyFont="1" applyFill="1" applyBorder="1" applyAlignment="1" applyProtection="1">
      <alignment horizontal="left"/>
      <protection locked="0"/>
    </xf>
    <xf numFmtId="4" fontId="5" fillId="0" borderId="0" xfId="0" applyNumberFormat="1" applyFont="1" applyFill="1" applyBorder="1" applyAlignment="1" applyProtection="1">
      <alignment horizontal="left"/>
      <protection locked="0"/>
    </xf>
    <xf numFmtId="49" fontId="7" fillId="0" borderId="0" xfId="0" applyNumberFormat="1" applyFont="1" applyAlignment="1" applyProtection="1">
      <alignment horizontal="center" vertical="center"/>
    </xf>
    <xf numFmtId="0" fontId="11" fillId="0" borderId="0" xfId="0" applyFont="1" applyAlignment="1" applyProtection="1">
      <alignment vertical="center"/>
    </xf>
    <xf numFmtId="0" fontId="10" fillId="0" borderId="0" xfId="0" applyFont="1" applyAlignment="1" applyProtection="1">
      <alignment vertical="center"/>
    </xf>
    <xf numFmtId="49" fontId="29" fillId="0" borderId="0" xfId="0" applyNumberFormat="1" applyFont="1" applyFill="1" applyBorder="1" applyAlignment="1" applyProtection="1">
      <alignment horizontal="center" vertical="center" wrapText="1"/>
    </xf>
    <xf numFmtId="49" fontId="29" fillId="0" borderId="0" xfId="0" applyNumberFormat="1" applyFont="1" applyFill="1" applyBorder="1" applyAlignment="1" applyProtection="1">
      <alignment horizontal="justify" vertical="center" wrapText="1"/>
    </xf>
    <xf numFmtId="0" fontId="29" fillId="0" borderId="0" xfId="0" applyFont="1" applyFill="1" applyBorder="1" applyAlignment="1" applyProtection="1">
      <alignment vertical="center" wrapText="1"/>
    </xf>
    <xf numFmtId="166" fontId="29" fillId="0" borderId="0" xfId="0" applyNumberFormat="1" applyFont="1" applyFill="1" applyBorder="1" applyAlignment="1" applyProtection="1">
      <alignment horizontal="right" wrapText="1"/>
    </xf>
    <xf numFmtId="4" fontId="29" fillId="0" borderId="0" xfId="0" applyNumberFormat="1" applyFont="1" applyFill="1" applyBorder="1" applyAlignment="1" applyProtection="1">
      <alignment horizontal="center" vertical="center" wrapText="1"/>
    </xf>
    <xf numFmtId="0" fontId="11" fillId="0" borderId="0" xfId="0" applyFont="1" applyFill="1" applyAlignment="1" applyProtection="1">
      <alignment wrapText="1"/>
    </xf>
    <xf numFmtId="0" fontId="10" fillId="0" borderId="0" xfId="0" applyFont="1" applyFill="1" applyAlignment="1" applyProtection="1">
      <alignment wrapText="1"/>
    </xf>
    <xf numFmtId="49" fontId="7" fillId="0" borderId="0" xfId="0" applyNumberFormat="1" applyFont="1" applyFill="1" applyAlignment="1" applyProtection="1">
      <alignment horizontal="center" vertical="top"/>
    </xf>
    <xf numFmtId="0" fontId="7" fillId="0" borderId="0" xfId="0" applyFont="1" applyFill="1" applyAlignment="1" applyProtection="1"/>
    <xf numFmtId="166" fontId="7" fillId="0" borderId="0" xfId="0" applyNumberFormat="1" applyFont="1" applyFill="1" applyAlignment="1" applyProtection="1">
      <alignment horizontal="right"/>
    </xf>
    <xf numFmtId="4" fontId="7" fillId="0" borderId="0" xfId="0" applyNumberFormat="1" applyFont="1" applyFill="1" applyAlignment="1" applyProtection="1">
      <alignment horizontal="left"/>
    </xf>
    <xf numFmtId="4" fontId="7" fillId="0" borderId="0" xfId="0" applyNumberFormat="1" applyFont="1" applyFill="1" applyProtection="1"/>
    <xf numFmtId="49" fontId="6" fillId="0" borderId="0" xfId="0" applyNumberFormat="1" applyFont="1" applyFill="1" applyAlignment="1" applyProtection="1">
      <alignment horizontal="center" vertical="justify"/>
    </xf>
    <xf numFmtId="166" fontId="11" fillId="0" borderId="0" xfId="0" applyNumberFormat="1" applyFont="1" applyFill="1" applyAlignment="1" applyProtection="1"/>
    <xf numFmtId="0" fontId="10" fillId="0" borderId="0" xfId="0" applyFont="1" applyFill="1" applyAlignment="1" applyProtection="1"/>
    <xf numFmtId="49" fontId="8" fillId="0" borderId="0" xfId="0" applyNumberFormat="1" applyFont="1" applyAlignment="1" applyProtection="1">
      <alignment horizontal="center" vertical="top"/>
    </xf>
    <xf numFmtId="0" fontId="9" fillId="0" borderId="0" xfId="0" applyFont="1" applyAlignment="1" applyProtection="1"/>
    <xf numFmtId="166" fontId="9" fillId="0" borderId="0" xfId="0" applyNumberFormat="1" applyFont="1" applyAlignment="1" applyProtection="1">
      <alignment horizontal="right"/>
    </xf>
    <xf numFmtId="4" fontId="9" fillId="0" borderId="0" xfId="0" applyNumberFormat="1" applyFont="1" applyAlignment="1" applyProtection="1">
      <alignment horizontal="left"/>
    </xf>
    <xf numFmtId="4" fontId="9" fillId="0" borderId="0" xfId="0" applyNumberFormat="1" applyFont="1" applyProtection="1"/>
    <xf numFmtId="0" fontId="9" fillId="0" borderId="0" xfId="0" applyFont="1" applyFill="1" applyAlignment="1" applyProtection="1">
      <alignment wrapText="1"/>
    </xf>
    <xf numFmtId="49" fontId="14" fillId="2" borderId="2" xfId="0" applyNumberFormat="1" applyFont="1" applyFill="1" applyBorder="1" applyAlignment="1" applyProtection="1">
      <alignment horizontal="center" vertical="center" wrapText="1"/>
    </xf>
    <xf numFmtId="166" fontId="14" fillId="2" borderId="3" xfId="0" applyNumberFormat="1" applyFont="1" applyFill="1" applyBorder="1" applyAlignment="1" applyProtection="1">
      <alignment horizontal="right" wrapText="1"/>
    </xf>
    <xf numFmtId="166" fontId="5" fillId="0" borderId="0" xfId="0" applyNumberFormat="1" applyFont="1" applyFill="1" applyBorder="1" applyAlignment="1" applyProtection="1">
      <alignment horizontal="right"/>
    </xf>
    <xf numFmtId="166" fontId="5" fillId="0" borderId="5" xfId="0" applyNumberFormat="1" applyFont="1" applyFill="1" applyBorder="1" applyAlignment="1" applyProtection="1">
      <alignment horizontal="right"/>
    </xf>
    <xf numFmtId="49" fontId="8" fillId="0" borderId="0" xfId="0" applyNumberFormat="1" applyFont="1" applyAlignment="1" applyProtection="1">
      <alignment horizontal="center"/>
    </xf>
    <xf numFmtId="49" fontId="14" fillId="0" borderId="0"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justify" vertical="center" wrapText="1"/>
    </xf>
    <xf numFmtId="2" fontId="14" fillId="0" borderId="0" xfId="0" applyNumberFormat="1" applyFont="1" applyFill="1" applyBorder="1" applyAlignment="1" applyProtection="1">
      <alignment horizontal="center" vertical="center" wrapText="1"/>
    </xf>
    <xf numFmtId="49" fontId="8" fillId="0" borderId="0" xfId="0" applyNumberFormat="1" applyFont="1" applyFill="1" applyAlignment="1" applyProtection="1">
      <alignment horizontal="center" vertical="top"/>
    </xf>
    <xf numFmtId="0" fontId="8" fillId="0" borderId="0" xfId="0" applyFont="1" applyFill="1" applyAlignment="1" applyProtection="1"/>
    <xf numFmtId="0" fontId="8" fillId="0" borderId="0" xfId="0" applyFont="1" applyFill="1" applyAlignment="1" applyProtection="1">
      <alignment horizontal="right"/>
    </xf>
    <xf numFmtId="0" fontId="8" fillId="0" borderId="0" xfId="0" applyFont="1" applyFill="1" applyAlignment="1" applyProtection="1">
      <alignment horizontal="left"/>
    </xf>
    <xf numFmtId="0" fontId="8" fillId="0" borderId="0" xfId="0" applyFont="1" applyFill="1" applyProtection="1"/>
    <xf numFmtId="0" fontId="11" fillId="3" borderId="0" xfId="0" applyFont="1" applyFill="1" applyAlignment="1" applyProtection="1"/>
    <xf numFmtId="0" fontId="10" fillId="3" borderId="0" xfId="0" applyFont="1" applyFill="1" applyAlignment="1" applyProtection="1"/>
    <xf numFmtId="0" fontId="5" fillId="0" borderId="0" xfId="0" applyFont="1" applyFill="1" applyAlignment="1" applyProtection="1">
      <alignment horizontal="left" vertical="justify"/>
    </xf>
    <xf numFmtId="4" fontId="15" fillId="0" borderId="0" xfId="0" applyNumberFormat="1" applyFont="1" applyFill="1" applyAlignment="1" applyProtection="1">
      <alignment horizontal="right"/>
    </xf>
    <xf numFmtId="3" fontId="5" fillId="0" borderId="0" xfId="0" applyNumberFormat="1" applyFont="1" applyFill="1" applyAlignment="1" applyProtection="1"/>
    <xf numFmtId="1" fontId="4" fillId="0" borderId="0" xfId="0" applyNumberFormat="1" applyFont="1" applyFill="1" applyAlignment="1" applyProtection="1">
      <alignment horizontal="center" vertical="justify" wrapText="1"/>
    </xf>
    <xf numFmtId="0" fontId="17" fillId="0" borderId="0" xfId="3" applyFont="1" applyFill="1" applyProtection="1"/>
    <xf numFmtId="0" fontId="5" fillId="0" borderId="0" xfId="0" applyFont="1" applyFill="1" applyAlignment="1" applyProtection="1">
      <alignment vertical="top" wrapText="1"/>
    </xf>
    <xf numFmtId="9" fontId="5" fillId="0" borderId="0" xfId="0" applyNumberFormat="1" applyFont="1" applyFill="1" applyAlignment="1" applyProtection="1">
      <alignment horizontal="right"/>
    </xf>
    <xf numFmtId="4" fontId="5" fillId="0" borderId="0" xfId="0" applyNumberFormat="1" applyFont="1" applyFill="1" applyAlignment="1" applyProtection="1">
      <alignment horizontal="center"/>
    </xf>
    <xf numFmtId="0" fontId="4" fillId="0" borderId="0" xfId="0" applyFont="1" applyFill="1" applyProtection="1"/>
    <xf numFmtId="49" fontId="4" fillId="0" borderId="0" xfId="0" applyNumberFormat="1" applyFont="1" applyFill="1" applyBorder="1" applyAlignment="1" applyProtection="1">
      <alignment horizontal="center" vertical="justify" wrapText="1"/>
    </xf>
    <xf numFmtId="0" fontId="4" fillId="0" borderId="0" xfId="0" applyFont="1" applyFill="1" applyBorder="1" applyAlignment="1" applyProtection="1">
      <alignment horizontal="left" vertical="justify"/>
    </xf>
    <xf numFmtId="0" fontId="4" fillId="0" borderId="0" xfId="0" applyFont="1" applyFill="1" applyBorder="1" applyAlignment="1" applyProtection="1">
      <alignment horizontal="right"/>
    </xf>
    <xf numFmtId="0" fontId="5" fillId="0" borderId="0" xfId="0" applyFont="1" applyFill="1" applyAlignment="1" applyProtection="1">
      <alignment horizontal="left" vertical="justify" wrapText="1"/>
    </xf>
    <xf numFmtId="0" fontId="5" fillId="0" borderId="0" xfId="0" applyFont="1" applyFill="1" applyAlignment="1" applyProtection="1"/>
    <xf numFmtId="0" fontId="5" fillId="0" borderId="0" xfId="0" applyFont="1" applyFill="1" applyAlignment="1" applyProtection="1">
      <alignment horizontal="right"/>
    </xf>
    <xf numFmtId="49" fontId="20" fillId="0" borderId="0" xfId="0" applyNumberFormat="1" applyFont="1" applyFill="1" applyAlignment="1" applyProtection="1">
      <alignment horizontal="center"/>
    </xf>
    <xf numFmtId="0" fontId="20" fillId="0" borderId="0" xfId="0" applyFont="1" applyFill="1" applyAlignment="1" applyProtection="1">
      <alignment vertical="top" wrapText="1"/>
    </xf>
    <xf numFmtId="3" fontId="20" fillId="0" borderId="0" xfId="0" applyNumberFormat="1" applyFont="1" applyFill="1" applyAlignment="1" applyProtection="1">
      <alignment wrapText="1"/>
    </xf>
    <xf numFmtId="4" fontId="20" fillId="0" borderId="0" xfId="0" applyNumberFormat="1" applyFont="1" applyFill="1" applyAlignment="1" applyProtection="1"/>
    <xf numFmtId="0" fontId="20" fillId="0" borderId="0" xfId="0" applyFont="1" applyFill="1" applyProtection="1"/>
    <xf numFmtId="49" fontId="26" fillId="0" borderId="0" xfId="0" applyNumberFormat="1" applyFont="1" applyFill="1" applyAlignment="1" applyProtection="1">
      <alignment horizontal="center" vertical="top"/>
    </xf>
    <xf numFmtId="0" fontId="26" fillId="0" borderId="0" xfId="0" applyFont="1" applyFill="1" applyAlignment="1" applyProtection="1">
      <alignment vertical="justify"/>
    </xf>
    <xf numFmtId="0" fontId="20" fillId="0" borderId="0" xfId="0" applyFont="1" applyFill="1" applyAlignment="1" applyProtection="1"/>
    <xf numFmtId="0" fontId="20" fillId="0" borderId="0" xfId="0" applyFont="1" applyFill="1" applyAlignment="1" applyProtection="1">
      <alignment horizontal="right"/>
    </xf>
    <xf numFmtId="0" fontId="13" fillId="0" borderId="0" xfId="0" applyFont="1" applyFill="1" applyAlignment="1" applyProtection="1">
      <alignment vertical="center"/>
    </xf>
    <xf numFmtId="49" fontId="22" fillId="0" borderId="0" xfId="0" applyNumberFormat="1" applyFont="1" applyFill="1" applyBorder="1" applyAlignment="1" applyProtection="1">
      <alignment horizontal="center" vertical="center"/>
    </xf>
    <xf numFmtId="0" fontId="13" fillId="0" borderId="0" xfId="0" applyFont="1" applyFill="1" applyProtection="1"/>
    <xf numFmtId="0" fontId="19" fillId="0" borderId="0" xfId="0" applyFont="1" applyFill="1" applyAlignment="1" applyProtection="1"/>
    <xf numFmtId="3" fontId="23" fillId="0" borderId="0" xfId="0" applyNumberFormat="1" applyFont="1" applyFill="1" applyBorder="1" applyAlignment="1" applyProtection="1">
      <alignment vertical="center" wrapText="1"/>
    </xf>
    <xf numFmtId="0" fontId="13" fillId="0" borderId="0" xfId="0" applyNumberFormat="1" applyFont="1" applyFill="1" applyAlignment="1" applyProtection="1">
      <alignment horizontal="justify" vertical="top"/>
    </xf>
    <xf numFmtId="0" fontId="0" fillId="0" borderId="0" xfId="0" applyFill="1" applyAlignment="1" applyProtection="1"/>
    <xf numFmtId="0" fontId="13" fillId="0" borderId="0" xfId="0" applyFont="1" applyFill="1" applyAlignment="1" applyProtection="1">
      <alignment horizontal="justify" vertical="center"/>
    </xf>
    <xf numFmtId="3" fontId="5" fillId="0" borderId="0" xfId="0" applyNumberFormat="1" applyFont="1" applyFill="1" applyBorder="1" applyAlignment="1" applyProtection="1">
      <alignment vertical="center"/>
    </xf>
    <xf numFmtId="0" fontId="9" fillId="0" borderId="0" xfId="0" applyFont="1" applyFill="1" applyProtection="1"/>
    <xf numFmtId="0" fontId="5" fillId="0" borderId="0" xfId="0" applyFont="1" applyFill="1" applyBorder="1" applyAlignment="1" applyProtection="1">
      <alignment horizontal="left" vertical="justify" wrapText="1"/>
    </xf>
    <xf numFmtId="3" fontId="4" fillId="0" borderId="0" xfId="0" applyNumberFormat="1" applyFont="1" applyFill="1" applyBorder="1" applyAlignment="1" applyProtection="1">
      <alignment horizontal="right"/>
    </xf>
    <xf numFmtId="0" fontId="15"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wrapText="1"/>
    </xf>
    <xf numFmtId="1" fontId="5" fillId="0" borderId="0" xfId="0" applyNumberFormat="1" applyFont="1" applyFill="1" applyBorder="1" applyAlignment="1" applyProtection="1">
      <alignment horizontal="right" wrapText="1"/>
    </xf>
    <xf numFmtId="0" fontId="16" fillId="0" borderId="0" xfId="0" applyFont="1" applyFill="1" applyAlignment="1" applyProtection="1">
      <alignment vertical="center"/>
    </xf>
    <xf numFmtId="1" fontId="4" fillId="0" borderId="0" xfId="0" applyNumberFormat="1" applyFont="1" applyFill="1" applyAlignment="1" applyProtection="1">
      <alignment horizontal="center"/>
    </xf>
    <xf numFmtId="3" fontId="5" fillId="0" borderId="0" xfId="0" applyNumberFormat="1" applyFont="1" applyFill="1" applyAlignment="1" applyProtection="1">
      <alignment horizontal="right"/>
    </xf>
    <xf numFmtId="49" fontId="24" fillId="0" borderId="0" xfId="0" applyNumberFormat="1" applyFont="1" applyFill="1" applyAlignment="1" applyProtection="1">
      <alignment horizontal="center" vertical="top"/>
    </xf>
    <xf numFmtId="4" fontId="25" fillId="0" borderId="0" xfId="0" applyNumberFormat="1" applyFont="1" applyFill="1" applyAlignment="1" applyProtection="1">
      <alignment horizontal="center"/>
    </xf>
    <xf numFmtId="1" fontId="24" fillId="0" borderId="0" xfId="0" applyNumberFormat="1" applyFont="1" applyFill="1" applyAlignment="1" applyProtection="1">
      <alignment horizontal="center"/>
    </xf>
    <xf numFmtId="0" fontId="25" fillId="0" borderId="0" xfId="0" applyFont="1" applyFill="1" applyProtection="1"/>
    <xf numFmtId="0" fontId="5" fillId="0" borderId="0" xfId="0" applyFont="1" applyFill="1" applyAlignment="1" applyProtection="1">
      <alignment vertical="justify"/>
    </xf>
    <xf numFmtId="49" fontId="4" fillId="0" borderId="0" xfId="0" applyNumberFormat="1" applyFont="1" applyFill="1" applyAlignment="1" applyProtection="1">
      <alignment horizontal="center" vertical="top" wrapText="1"/>
    </xf>
    <xf numFmtId="0" fontId="5" fillId="0" borderId="0" xfId="0" applyFont="1" applyFill="1" applyAlignment="1" applyProtection="1">
      <alignment horizontal="left" vertical="top" wrapText="1"/>
    </xf>
    <xf numFmtId="3" fontId="5" fillId="0" borderId="0" xfId="0" applyNumberFormat="1" applyFont="1" applyFill="1" applyAlignment="1" applyProtection="1">
      <alignment horizontal="right" wrapText="1"/>
    </xf>
    <xf numFmtId="4" fontId="5" fillId="0" borderId="0" xfId="0" applyNumberFormat="1" applyFont="1" applyFill="1" applyAlignment="1" applyProtection="1">
      <alignment horizontal="left" vertical="top" wrapText="1"/>
    </xf>
    <xf numFmtId="0" fontId="4" fillId="0" borderId="1" xfId="0" applyFont="1" applyFill="1" applyBorder="1" applyAlignment="1" applyProtection="1">
      <alignment horizontal="left" vertical="justify"/>
    </xf>
    <xf numFmtId="0" fontId="4" fillId="0" borderId="1" xfId="0" applyFont="1" applyFill="1" applyBorder="1" applyAlignment="1" applyProtection="1"/>
    <xf numFmtId="0" fontId="18" fillId="0" borderId="0" xfId="0" applyFont="1" applyFill="1" applyAlignment="1" applyProtection="1">
      <alignment vertical="center"/>
    </xf>
    <xf numFmtId="0" fontId="15" fillId="0" borderId="0" xfId="3" applyFont="1" applyFill="1" applyAlignment="1" applyProtection="1">
      <alignment vertical="center"/>
    </xf>
    <xf numFmtId="49" fontId="5" fillId="0" borderId="0" xfId="0" applyNumberFormat="1" applyFont="1" applyFill="1" applyAlignment="1" applyProtection="1">
      <alignment horizontal="left" vertical="top" wrapText="1"/>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vertical="top" wrapText="1"/>
    </xf>
    <xf numFmtId="1" fontId="5" fillId="0" borderId="0" xfId="0" applyNumberFormat="1" applyFont="1" applyFill="1" applyBorder="1" applyAlignment="1" applyProtection="1">
      <alignment horizontal="right"/>
    </xf>
    <xf numFmtId="0" fontId="5" fillId="0" borderId="0" xfId="0" applyFont="1" applyFill="1" applyBorder="1" applyProtection="1"/>
    <xf numFmtId="1" fontId="4" fillId="0" borderId="0" xfId="0" applyNumberFormat="1" applyFont="1" applyFill="1" applyBorder="1" applyAlignment="1" applyProtection="1">
      <alignment horizontal="center"/>
    </xf>
    <xf numFmtId="49" fontId="4" fillId="0" borderId="0" xfId="0" applyNumberFormat="1" applyFont="1" applyFill="1" applyBorder="1" applyAlignment="1" applyProtection="1">
      <alignment horizontal="center" vertical="top"/>
    </xf>
    <xf numFmtId="0" fontId="5" fillId="0" borderId="0" xfId="5" applyFont="1" applyFill="1" applyBorder="1" applyAlignment="1" applyProtection="1">
      <alignment vertical="top" wrapText="1"/>
    </xf>
    <xf numFmtId="1" fontId="5" fillId="0" borderId="0" xfId="0" applyNumberFormat="1" applyFont="1" applyFill="1" applyBorder="1" applyAlignment="1" applyProtection="1"/>
    <xf numFmtId="0" fontId="27" fillId="0" borderId="0" xfId="0" applyFont="1" applyFill="1" applyBorder="1" applyProtection="1"/>
    <xf numFmtId="0" fontId="4" fillId="0" borderId="1" xfId="0" applyFont="1" applyFill="1" applyBorder="1" applyAlignment="1" applyProtection="1">
      <alignment horizontal="right"/>
    </xf>
    <xf numFmtId="49" fontId="16" fillId="0" borderId="0" xfId="0" applyNumberFormat="1" applyFont="1" applyFill="1" applyAlignment="1" applyProtection="1">
      <alignment horizontal="center" vertical="top" wrapText="1"/>
    </xf>
    <xf numFmtId="4" fontId="15" fillId="0" borderId="0" xfId="0" applyNumberFormat="1" applyFont="1" applyFill="1" applyAlignment="1" applyProtection="1">
      <alignment horizontal="left" vertical="top" wrapText="1"/>
    </xf>
    <xf numFmtId="1" fontId="16" fillId="0" borderId="0" xfId="0" applyNumberFormat="1" applyFont="1" applyFill="1" applyAlignment="1" applyProtection="1">
      <alignment horizontal="center"/>
    </xf>
    <xf numFmtId="0" fontId="15" fillId="0" borderId="0" xfId="0" applyFont="1" applyFill="1" applyProtection="1"/>
    <xf numFmtId="49" fontId="5" fillId="0" borderId="0" xfId="0" applyNumberFormat="1" applyFont="1" applyFill="1" applyBorder="1" applyAlignment="1" applyProtection="1">
      <alignment horizontal="center" vertical="top"/>
    </xf>
    <xf numFmtId="0" fontId="28" fillId="0" borderId="0" xfId="0" applyFont="1" applyFill="1" applyProtection="1"/>
    <xf numFmtId="0" fontId="5" fillId="0" borderId="0" xfId="0" applyFont="1" applyFill="1" applyBorder="1" applyAlignment="1" applyProtection="1">
      <alignment horizontal="left" vertical="top" wrapText="1"/>
    </xf>
    <xf numFmtId="2" fontId="5" fillId="0" borderId="0" xfId="0" applyNumberFormat="1" applyFont="1" applyFill="1" applyBorder="1" applyAlignment="1" applyProtection="1"/>
    <xf numFmtId="49" fontId="20" fillId="0" borderId="0" xfId="0" applyNumberFormat="1" applyFont="1" applyFill="1" applyAlignment="1" applyProtection="1">
      <alignment horizontal="center" vertical="top"/>
    </xf>
    <xf numFmtId="49" fontId="20" fillId="0" borderId="0" xfId="0" applyNumberFormat="1" applyFont="1" applyFill="1" applyAlignment="1" applyProtection="1">
      <alignment vertical="top" wrapText="1"/>
    </xf>
    <xf numFmtId="0" fontId="20" fillId="0" borderId="0" xfId="0" applyNumberFormat="1" applyFont="1" applyFill="1" applyAlignment="1" applyProtection="1"/>
    <xf numFmtId="49" fontId="4" fillId="0" borderId="5" xfId="0" applyNumberFormat="1" applyFont="1" applyFill="1" applyBorder="1" applyAlignment="1" applyProtection="1">
      <alignment horizontal="center" vertical="justify" wrapText="1"/>
    </xf>
    <xf numFmtId="0" fontId="9" fillId="0" borderId="5" xfId="0" applyFont="1" applyFill="1" applyBorder="1" applyAlignment="1" applyProtection="1">
      <alignment horizontal="left" vertical="justify"/>
    </xf>
    <xf numFmtId="0" fontId="9" fillId="0" borderId="5" xfId="0" applyFont="1" applyFill="1" applyBorder="1" applyAlignment="1" applyProtection="1"/>
    <xf numFmtId="0" fontId="9" fillId="0" borderId="5" xfId="0" applyFont="1" applyFill="1" applyBorder="1" applyAlignment="1" applyProtection="1">
      <alignment horizontal="right"/>
    </xf>
    <xf numFmtId="4" fontId="5" fillId="0" borderId="0" xfId="0" applyNumberFormat="1" applyFont="1" applyFill="1" applyBorder="1" applyAlignment="1" applyProtection="1">
      <alignment horizontal="left"/>
    </xf>
    <xf numFmtId="0" fontId="9" fillId="0" borderId="0" xfId="0" applyFont="1" applyFill="1" applyAlignment="1" applyProtection="1">
      <alignment horizontal="left" vertical="justify"/>
    </xf>
    <xf numFmtId="0" fontId="9" fillId="0" borderId="0" xfId="0" applyFont="1" applyFill="1" applyAlignment="1" applyProtection="1"/>
    <xf numFmtId="0" fontId="9" fillId="0" borderId="0" xfId="0" applyFont="1" applyFill="1" applyAlignment="1" applyProtection="1">
      <alignment horizontal="right"/>
    </xf>
    <xf numFmtId="0" fontId="9" fillId="0" borderId="0" xfId="0" applyFont="1" applyFill="1" applyAlignment="1" applyProtection="1">
      <alignment horizontal="left"/>
    </xf>
    <xf numFmtId="0" fontId="11" fillId="0" borderId="0" xfId="0" applyFont="1" applyAlignment="1" applyProtection="1"/>
    <xf numFmtId="0" fontId="10" fillId="0" borderId="0" xfId="0" applyFont="1" applyAlignment="1" applyProtection="1"/>
    <xf numFmtId="4" fontId="5" fillId="7" borderId="0" xfId="0" applyNumberFormat="1" applyFont="1" applyFill="1" applyAlignment="1" applyProtection="1">
      <protection locked="0"/>
    </xf>
    <xf numFmtId="4" fontId="25" fillId="0" borderId="0" xfId="0" applyNumberFormat="1" applyFont="1" applyFill="1" applyAlignment="1" applyProtection="1">
      <protection locked="0"/>
    </xf>
    <xf numFmtId="4" fontId="5" fillId="0" borderId="0" xfId="0" applyNumberFormat="1" applyFont="1" applyFill="1" applyAlignment="1" applyProtection="1">
      <alignment horizontal="right" wrapText="1"/>
      <protection locked="0"/>
    </xf>
    <xf numFmtId="4" fontId="13" fillId="0" borderId="0" xfId="0" applyNumberFormat="1" applyFont="1" applyFill="1" applyAlignment="1" applyProtection="1">
      <alignment vertical="center"/>
      <protection locked="0"/>
    </xf>
    <xf numFmtId="4" fontId="5" fillId="7" borderId="0" xfId="0" applyNumberFormat="1" applyFont="1" applyFill="1" applyBorder="1" applyProtection="1">
      <protection locked="0"/>
    </xf>
    <xf numFmtId="4" fontId="17" fillId="0" borderId="0" xfId="3" applyNumberFormat="1" applyFont="1" applyFill="1" applyProtection="1">
      <protection locked="0"/>
    </xf>
    <xf numFmtId="4" fontId="5" fillId="7" borderId="0" xfId="0" applyNumberFormat="1" applyFont="1" applyFill="1" applyProtection="1">
      <protection locked="0"/>
    </xf>
    <xf numFmtId="4" fontId="5" fillId="0" borderId="5" xfId="0" applyNumberFormat="1" applyFont="1" applyFill="1" applyBorder="1" applyAlignment="1" applyProtection="1">
      <alignment horizontal="left"/>
      <protection locked="0"/>
    </xf>
    <xf numFmtId="0" fontId="4" fillId="0" borderId="0" xfId="0" applyFont="1" applyFill="1" applyAlignment="1" applyProtection="1">
      <alignment horizontal="left"/>
    </xf>
    <xf numFmtId="0" fontId="11" fillId="4" borderId="0" xfId="0" applyFont="1" applyFill="1" applyAlignment="1" applyProtection="1"/>
    <xf numFmtId="0" fontId="4" fillId="0" borderId="0" xfId="0" applyFont="1" applyBorder="1" applyAlignment="1" applyProtection="1">
      <alignment vertical="top" wrapText="1"/>
    </xf>
    <xf numFmtId="0" fontId="5" fillId="0" borderId="0" xfId="0" applyFont="1" applyBorder="1" applyProtection="1"/>
    <xf numFmtId="0" fontId="5" fillId="0" borderId="0" xfId="0" applyFont="1" applyFill="1" applyAlignment="1" applyProtection="1">
      <alignment horizontal="left"/>
    </xf>
    <xf numFmtId="0" fontId="5" fillId="0" borderId="0" xfId="0" applyFont="1" applyFill="1" applyAlignment="1" applyProtection="1">
      <alignment horizontal="left"/>
      <protection locked="0"/>
    </xf>
    <xf numFmtId="0" fontId="14" fillId="0" borderId="0" xfId="0" applyFont="1" applyFill="1" applyBorder="1" applyAlignment="1" applyProtection="1">
      <alignment horizontal="left" vertical="center" wrapText="1"/>
    </xf>
    <xf numFmtId="0" fontId="11" fillId="0" borderId="0" xfId="0" applyFont="1" applyFill="1" applyAlignment="1" applyProtection="1">
      <alignment horizontal="left"/>
    </xf>
    <xf numFmtId="0" fontId="14" fillId="2" borderId="3" xfId="0" applyFont="1" applyFill="1" applyBorder="1" applyAlignment="1" applyProtection="1">
      <alignment horizontal="left" vertical="center" wrapText="1"/>
    </xf>
    <xf numFmtId="0" fontId="4" fillId="0" borderId="0" xfId="0" applyFont="1" applyFill="1" applyBorder="1" applyAlignment="1" applyProtection="1">
      <alignment horizontal="left"/>
    </xf>
    <xf numFmtId="3" fontId="20" fillId="0" borderId="0" xfId="0" applyNumberFormat="1" applyFont="1" applyFill="1" applyAlignment="1" applyProtection="1">
      <alignment horizontal="left" wrapText="1"/>
    </xf>
    <xf numFmtId="0" fontId="20" fillId="0" borderId="0" xfId="0" applyFont="1" applyFill="1" applyAlignment="1" applyProtection="1">
      <alignment horizontal="left"/>
    </xf>
    <xf numFmtId="0" fontId="19" fillId="0" borderId="0" xfId="0" applyFont="1" applyFill="1" applyAlignment="1" applyProtection="1">
      <alignment horizontal="left"/>
    </xf>
    <xf numFmtId="0" fontId="0" fillId="0" borderId="0" xfId="0" applyFill="1" applyAlignment="1" applyProtection="1">
      <alignment horizontal="left"/>
    </xf>
    <xf numFmtId="3"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left" wrapText="1"/>
    </xf>
    <xf numFmtId="0" fontId="4" fillId="0" borderId="1" xfId="0" applyFont="1" applyFill="1" applyBorder="1" applyAlignment="1" applyProtection="1">
      <alignment horizontal="left"/>
    </xf>
    <xf numFmtId="0" fontId="20" fillId="0" borderId="0" xfId="0" applyNumberFormat="1" applyFont="1" applyFill="1" applyAlignment="1" applyProtection="1">
      <alignment horizontal="left"/>
    </xf>
    <xf numFmtId="0" fontId="9" fillId="0" borderId="5" xfId="0" applyFont="1" applyFill="1" applyBorder="1" applyAlignment="1" applyProtection="1">
      <alignment horizontal="left"/>
    </xf>
    <xf numFmtId="4" fontId="20" fillId="0" borderId="5" xfId="0" applyNumberFormat="1" applyFont="1" applyFill="1" applyBorder="1" applyProtection="1"/>
    <xf numFmtId="4" fontId="26" fillId="0" borderId="0" xfId="0" applyNumberFormat="1" applyFont="1" applyFill="1" applyBorder="1" applyProtection="1"/>
    <xf numFmtId="0" fontId="5" fillId="0" borderId="0" xfId="0" applyFont="1" applyFill="1" applyBorder="1" applyAlignment="1" applyProtection="1">
      <alignment horizontal="left"/>
    </xf>
    <xf numFmtId="4" fontId="20" fillId="0" borderId="0" xfId="0" applyNumberFormat="1" applyFont="1" applyFill="1" applyAlignment="1" applyProtection="1">
      <alignment horizontal="right"/>
      <protection locked="0"/>
    </xf>
    <xf numFmtId="4" fontId="20" fillId="0" borderId="0" xfId="0" applyNumberFormat="1" applyFont="1" applyFill="1" applyAlignment="1" applyProtection="1">
      <alignment horizontal="center"/>
      <protection locked="0"/>
    </xf>
    <xf numFmtId="4" fontId="20" fillId="7" borderId="0" xfId="0" applyNumberFormat="1" applyFont="1" applyFill="1" applyAlignment="1" applyProtection="1">
      <alignment horizontal="center"/>
      <protection locked="0"/>
    </xf>
    <xf numFmtId="4" fontId="26" fillId="0" borderId="0" xfId="0" applyNumberFormat="1" applyFont="1" applyFill="1" applyAlignment="1" applyProtection="1">
      <alignment horizontal="right"/>
      <protection locked="0"/>
    </xf>
    <xf numFmtId="4" fontId="20" fillId="7" borderId="0" xfId="0" applyNumberFormat="1" applyFont="1" applyFill="1" applyAlignment="1" applyProtection="1">
      <alignment horizontal="right"/>
      <protection locked="0"/>
    </xf>
    <xf numFmtId="4" fontId="20" fillId="0" borderId="0" xfId="0" applyNumberFormat="1" applyFont="1" applyFill="1" applyBorder="1" applyAlignment="1" applyProtection="1">
      <alignment horizontal="right" vertical="center" wrapText="1"/>
      <protection locked="0"/>
    </xf>
    <xf numFmtId="4" fontId="20" fillId="7" borderId="0" xfId="0" applyNumberFormat="1" applyFont="1" applyFill="1" applyBorder="1" applyAlignment="1" applyProtection="1">
      <alignment horizontal="right" vertical="center" wrapText="1"/>
      <protection locked="0"/>
    </xf>
    <xf numFmtId="4" fontId="20" fillId="0" borderId="0" xfId="0" applyNumberFormat="1" applyFont="1" applyFill="1" applyAlignment="1" applyProtection="1">
      <alignment horizontal="left"/>
      <protection locked="0"/>
    </xf>
    <xf numFmtId="4" fontId="20" fillId="0" borderId="0" xfId="0" applyNumberFormat="1" applyFont="1" applyFill="1" applyBorder="1" applyAlignment="1" applyProtection="1">
      <alignment wrapText="1"/>
      <protection locked="0"/>
    </xf>
    <xf numFmtId="4" fontId="20" fillId="0" borderId="0" xfId="0" applyNumberFormat="1" applyFont="1" applyFill="1" applyAlignment="1" applyProtection="1">
      <alignment vertical="center"/>
      <protection locked="0"/>
    </xf>
    <xf numFmtId="4" fontId="30" fillId="0" borderId="0" xfId="0" applyNumberFormat="1" applyFont="1" applyFill="1" applyBorder="1" applyAlignment="1" applyProtection="1">
      <alignment horizontal="center"/>
      <protection locked="0"/>
    </xf>
    <xf numFmtId="4" fontId="20" fillId="7" borderId="0" xfId="0" applyNumberFormat="1" applyFont="1" applyFill="1" applyAlignment="1" applyProtection="1">
      <alignment vertical="center"/>
      <protection locked="0"/>
    </xf>
    <xf numFmtId="4" fontId="20" fillId="7" borderId="0" xfId="0" applyNumberFormat="1" applyFont="1" applyFill="1" applyBorder="1" applyAlignment="1" applyProtection="1">
      <alignment wrapText="1"/>
      <protection locked="0"/>
    </xf>
    <xf numFmtId="4" fontId="20" fillId="0" borderId="0" xfId="3" applyNumberFormat="1" applyFont="1" applyFill="1" applyProtection="1">
      <protection locked="0"/>
    </xf>
    <xf numFmtId="4" fontId="30" fillId="7" borderId="0" xfId="3" applyNumberFormat="1" applyFont="1" applyFill="1" applyProtection="1">
      <protection locked="0"/>
    </xf>
    <xf numFmtId="4" fontId="20" fillId="0" borderId="5" xfId="0" applyNumberFormat="1" applyFont="1" applyFill="1" applyBorder="1" applyAlignment="1" applyProtection="1">
      <alignment horizontal="left"/>
      <protection locked="0"/>
    </xf>
    <xf numFmtId="4" fontId="20" fillId="0" borderId="0" xfId="0" applyNumberFormat="1" applyFont="1" applyFill="1" applyBorder="1" applyAlignment="1" applyProtection="1">
      <alignment horizontal="left"/>
      <protection locked="0"/>
    </xf>
    <xf numFmtId="0" fontId="4" fillId="0" borderId="0" xfId="0" applyFont="1" applyFill="1" applyAlignment="1" applyProtection="1">
      <alignment vertical="top"/>
    </xf>
    <xf numFmtId="0" fontId="4" fillId="0" borderId="0" xfId="0" applyFont="1" applyFill="1" applyAlignment="1" applyProtection="1">
      <alignment vertical="top" wrapText="1"/>
    </xf>
    <xf numFmtId="0" fontId="4" fillId="0" borderId="0" xfId="0" applyFont="1" applyFill="1" applyAlignment="1">
      <alignment vertical="top"/>
    </xf>
    <xf numFmtId="0" fontId="4" fillId="0" borderId="0" xfId="0" applyFont="1" applyFill="1" applyAlignment="1">
      <alignment vertical="top" wrapText="1"/>
    </xf>
    <xf numFmtId="0" fontId="5" fillId="0" borderId="0" xfId="0" applyFont="1" applyFill="1" applyAlignment="1" applyProtection="1">
      <alignment vertical="top"/>
    </xf>
    <xf numFmtId="166" fontId="4" fillId="0" borderId="0" xfId="0" applyNumberFormat="1" applyFont="1" applyFill="1" applyProtection="1"/>
    <xf numFmtId="0" fontId="6" fillId="0" borderId="0" xfId="0" applyFont="1" applyAlignment="1" applyProtection="1">
      <alignment horizontal="left"/>
    </xf>
    <xf numFmtId="0" fontId="5" fillId="0" borderId="0" xfId="0" applyFont="1" applyAlignment="1" applyProtection="1"/>
    <xf numFmtId="0" fontId="6" fillId="0" borderId="0" xfId="0" applyFont="1" applyAlignment="1" applyProtection="1">
      <alignment horizontal="left" vertical="justify"/>
    </xf>
    <xf numFmtId="0" fontId="0" fillId="0" borderId="0" xfId="0" applyProtection="1"/>
    <xf numFmtId="0" fontId="6" fillId="0" borderId="0" xfId="0" applyFont="1" applyAlignment="1">
      <alignment horizontal="left" vertical="justify"/>
    </xf>
    <xf numFmtId="0" fontId="11" fillId="0" borderId="0" xfId="0" applyFont="1"/>
    <xf numFmtId="0" fontId="6" fillId="0" borderId="0" xfId="0" applyFont="1" applyAlignment="1">
      <alignment horizontal="left"/>
    </xf>
    <xf numFmtId="0" fontId="5" fillId="0" borderId="0" xfId="0" applyFont="1" applyAlignment="1"/>
    <xf numFmtId="0" fontId="0" fillId="0" borderId="0" xfId="0" applyAlignment="1"/>
    <xf numFmtId="0" fontId="6" fillId="0" borderId="0" xfId="0" applyFont="1" applyAlignment="1" applyProtection="1">
      <alignment horizontal="left" vertical="center"/>
    </xf>
    <xf numFmtId="0" fontId="11" fillId="0" borderId="0" xfId="0" applyFont="1" applyAlignment="1" applyProtection="1">
      <alignment vertical="center"/>
    </xf>
    <xf numFmtId="0" fontId="0" fillId="0" borderId="0" xfId="0" applyAlignment="1" applyProtection="1"/>
    <xf numFmtId="0" fontId="5" fillId="8" borderId="0" xfId="0" applyFont="1" applyFill="1" applyAlignment="1" applyProtection="1">
      <alignment vertical="top" wrapText="1"/>
    </xf>
    <xf numFmtId="0" fontId="5" fillId="8" borderId="0" xfId="0" applyFont="1" applyFill="1" applyAlignment="1">
      <alignment vertical="top" wrapText="1"/>
    </xf>
    <xf numFmtId="4" fontId="21" fillId="8" borderId="0" xfId="11" applyNumberFormat="1" applyFont="1" applyFill="1" applyAlignment="1" applyProtection="1">
      <alignment horizontal="right" vertical="center"/>
    </xf>
  </cellXfs>
  <cellStyles count="14">
    <cellStyle name="Excel Built-in Normal" xfId="2" xr:uid="{00000000-0005-0000-0000-000000000000}"/>
    <cellStyle name="Navadno 2 2" xfId="7" xr:uid="{00000000-0005-0000-0000-000002000000}"/>
    <cellStyle name="Navadno 3" xfId="8" xr:uid="{00000000-0005-0000-0000-000003000000}"/>
    <cellStyle name="Navadno 4" xfId="1" xr:uid="{00000000-0005-0000-0000-000004000000}"/>
    <cellStyle name="Navadno 5" xfId="4" xr:uid="{00000000-0005-0000-0000-000005000000}"/>
    <cellStyle name="Normal" xfId="0" builtinId="0"/>
    <cellStyle name="Normal 2" xfId="3" xr:uid="{00000000-0005-0000-0000-000006000000}"/>
    <cellStyle name="Normal 2 2" xfId="9" xr:uid="{00000000-0005-0000-0000-000007000000}"/>
    <cellStyle name="Normal 3" xfId="6" xr:uid="{00000000-0005-0000-0000-000008000000}"/>
    <cellStyle name="Normal 3 2" xfId="12" xr:uid="{00000000-0005-0000-0000-000009000000}"/>
    <cellStyle name="Normal 4" xfId="10" xr:uid="{00000000-0005-0000-0000-00000A000000}"/>
    <cellStyle name="Normal 5" xfId="11" xr:uid="{00000000-0005-0000-0000-00000B000000}"/>
    <cellStyle name="Normal 5 2" xfId="13" xr:uid="{00000000-0005-0000-0000-00000C000000}"/>
    <cellStyle name="Normal_Sheet1" xfId="5"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tabSelected="1" view="pageBreakPreview" topLeftCell="A22" zoomScaleNormal="100" zoomScaleSheetLayoutView="100" workbookViewId="0">
      <selection activeCell="E38" sqref="E38"/>
    </sheetView>
  </sheetViews>
  <sheetFormatPr defaultColWidth="10.33203125" defaultRowHeight="13.8" x14ac:dyDescent="0.25"/>
  <cols>
    <col min="1" max="1" width="10.33203125" style="164"/>
    <col min="2" max="2" width="37.5546875" style="164" customWidth="1"/>
    <col min="3" max="4" width="10.33203125" style="164"/>
    <col min="5" max="5" width="14.88671875" style="172" bestFit="1" customWidth="1"/>
    <col min="6" max="6" width="10.33203125" style="164"/>
    <col min="7" max="7" width="13" style="164" bestFit="1" customWidth="1"/>
    <col min="8" max="16384" width="10.33203125" style="164"/>
  </cols>
  <sheetData>
    <row r="1" spans="1:5" ht="14.4" thickTop="1" x14ac:dyDescent="0.25">
      <c r="A1" s="310"/>
      <c r="B1" s="311"/>
      <c r="C1" s="312"/>
      <c r="D1" s="313"/>
      <c r="E1" s="314"/>
    </row>
    <row r="2" spans="1:5" x14ac:dyDescent="0.25">
      <c r="A2" s="315"/>
      <c r="B2" s="316" t="s">
        <v>217</v>
      </c>
      <c r="C2" s="317"/>
      <c r="D2" s="318"/>
      <c r="E2" s="319"/>
    </row>
    <row r="3" spans="1:5" x14ac:dyDescent="0.25">
      <c r="A3" s="315"/>
      <c r="B3" s="316"/>
      <c r="C3" s="317"/>
      <c r="D3" s="318"/>
      <c r="E3" s="319"/>
    </row>
    <row r="4" spans="1:5" x14ac:dyDescent="0.25">
      <c r="A4" s="315"/>
      <c r="B4" s="316"/>
      <c r="C4" s="317"/>
      <c r="D4" s="318"/>
      <c r="E4" s="319"/>
    </row>
    <row r="5" spans="1:5" x14ac:dyDescent="0.25">
      <c r="A5" s="315"/>
      <c r="B5" s="316" t="s">
        <v>230</v>
      </c>
      <c r="C5" s="317"/>
      <c r="D5" s="318"/>
      <c r="E5" s="320"/>
    </row>
    <row r="6" spans="1:5" x14ac:dyDescent="0.25">
      <c r="A6" s="315"/>
      <c r="B6" s="321" t="s">
        <v>339</v>
      </c>
      <c r="C6" s="317"/>
      <c r="D6" s="318"/>
      <c r="E6" s="320"/>
    </row>
    <row r="7" spans="1:5" x14ac:dyDescent="0.25">
      <c r="A7" s="315"/>
      <c r="B7" s="321"/>
      <c r="C7" s="317"/>
      <c r="D7" s="318"/>
      <c r="E7" s="320"/>
    </row>
    <row r="8" spans="1:5" x14ac:dyDescent="0.25">
      <c r="A8" s="315"/>
      <c r="B8" s="316" t="s">
        <v>218</v>
      </c>
      <c r="C8" s="317"/>
      <c r="D8" s="318"/>
      <c r="E8" s="320"/>
    </row>
    <row r="9" spans="1:5" x14ac:dyDescent="0.25">
      <c r="A9" s="315"/>
      <c r="B9" s="316"/>
      <c r="C9" s="322"/>
      <c r="D9" s="318"/>
      <c r="E9" s="319"/>
    </row>
    <row r="10" spans="1:5" x14ac:dyDescent="0.25">
      <c r="A10" s="315"/>
      <c r="B10" s="316" t="s">
        <v>219</v>
      </c>
      <c r="C10" s="323"/>
      <c r="D10" s="318"/>
      <c r="E10" s="319"/>
    </row>
    <row r="11" spans="1:5" ht="14.4" thickBot="1" x14ac:dyDescent="0.3">
      <c r="A11" s="324"/>
      <c r="B11" s="325"/>
      <c r="C11" s="326"/>
      <c r="D11" s="327"/>
      <c r="E11" s="328"/>
    </row>
    <row r="12" spans="1:5" ht="14.4" thickTop="1" x14ac:dyDescent="0.25">
      <c r="A12" s="329"/>
      <c r="B12" s="330"/>
      <c r="C12" s="317"/>
      <c r="D12" s="318"/>
      <c r="E12" s="317"/>
    </row>
    <row r="13" spans="1:5" x14ac:dyDescent="0.25">
      <c r="A13" s="329"/>
      <c r="B13" s="330"/>
      <c r="C13" s="317"/>
      <c r="D13" s="318"/>
      <c r="E13" s="317"/>
    </row>
    <row r="14" spans="1:5" x14ac:dyDescent="0.25">
      <c r="A14" s="329"/>
      <c r="B14" s="330"/>
      <c r="C14" s="317"/>
      <c r="D14" s="318"/>
      <c r="E14" s="317"/>
    </row>
    <row r="15" spans="1:5" x14ac:dyDescent="0.25">
      <c r="A15" s="331" t="s">
        <v>220</v>
      </c>
      <c r="B15" s="330" t="s">
        <v>325</v>
      </c>
      <c r="C15" s="332"/>
      <c r="D15" s="333"/>
      <c r="E15" s="332"/>
    </row>
    <row r="16" spans="1:5" x14ac:dyDescent="0.25">
      <c r="A16" s="329" t="str">
        <f>'A.1-RR6 - gradbena'!A5</f>
        <v>A.1</v>
      </c>
      <c r="B16" s="334" t="str">
        <f>'A.1-RR6 - gradbena'!B5</f>
        <v>Gradbena dela - RR6</v>
      </c>
      <c r="C16" s="332"/>
      <c r="D16" s="333"/>
      <c r="E16" s="332">
        <f>'A.1-RR6 - gradbena'!F186</f>
        <v>0</v>
      </c>
    </row>
    <row r="17" spans="1:8" x14ac:dyDescent="0.25">
      <c r="A17" s="329" t="str">
        <f>'A.2-RR6 - elektro'!A5</f>
        <v>A.2</v>
      </c>
      <c r="B17" s="334" t="str">
        <f>'A.2-RR6 - elektro'!B5</f>
        <v>Elektroinstalacijska dela - RR6</v>
      </c>
      <c r="C17" s="332"/>
      <c r="D17" s="333"/>
      <c r="E17" s="332">
        <f>'A.2-RR6 - elektro'!G61</f>
        <v>0</v>
      </c>
    </row>
    <row r="18" spans="1:8" x14ac:dyDescent="0.25">
      <c r="A18" s="329"/>
      <c r="B18" s="330"/>
      <c r="C18" s="317"/>
      <c r="D18" s="318"/>
      <c r="E18" s="317"/>
    </row>
    <row r="19" spans="1:8" x14ac:dyDescent="0.25">
      <c r="A19" s="331" t="s">
        <v>221</v>
      </c>
      <c r="B19" s="330" t="s">
        <v>326</v>
      </c>
      <c r="C19" s="332"/>
      <c r="D19" s="333"/>
      <c r="E19" s="332"/>
    </row>
    <row r="20" spans="1:8" x14ac:dyDescent="0.25">
      <c r="A20" s="329" t="str">
        <f>'B.1-R10B - gradbena'!A5</f>
        <v>B.1</v>
      </c>
      <c r="B20" s="334" t="str">
        <f>'B.1-R10B - gradbena'!B5</f>
        <v>Gradbena dela - R10B</v>
      </c>
      <c r="C20" s="332"/>
      <c r="D20" s="333"/>
      <c r="E20" s="332">
        <f>'B.1-R10B - gradbena'!F187</f>
        <v>0</v>
      </c>
    </row>
    <row r="21" spans="1:8" x14ac:dyDescent="0.25">
      <c r="A21" s="329" t="str">
        <f>' B.2-R10B - elektro'!A5</f>
        <v>B.2</v>
      </c>
      <c r="B21" s="334" t="str">
        <f>' B.2-R10B - elektro'!B5</f>
        <v>Elektroinstalacijska dela - R10B</v>
      </c>
      <c r="C21" s="332"/>
      <c r="D21" s="333"/>
      <c r="E21" s="332">
        <f>' B.2-R10B - elektro'!G67</f>
        <v>0</v>
      </c>
    </row>
    <row r="22" spans="1:8" x14ac:dyDescent="0.25">
      <c r="A22" s="329"/>
      <c r="B22" s="330"/>
      <c r="C22" s="317"/>
      <c r="D22" s="318"/>
      <c r="E22" s="317"/>
    </row>
    <row r="23" spans="1:8" x14ac:dyDescent="0.25">
      <c r="A23" s="331" t="s">
        <v>222</v>
      </c>
      <c r="B23" s="330" t="s">
        <v>231</v>
      </c>
      <c r="C23" s="332"/>
      <c r="D23" s="333"/>
      <c r="E23" s="332"/>
    </row>
    <row r="24" spans="1:8" x14ac:dyDescent="0.25">
      <c r="A24" s="329" t="str">
        <f>'C.1-LES1 - gradbena'!A5</f>
        <v>C.1</v>
      </c>
      <c r="B24" s="334" t="str">
        <f>'C.1-LES1 - gradbena'!B5</f>
        <v>Gradbena dela - LES1</v>
      </c>
      <c r="C24" s="332"/>
      <c r="D24" s="333"/>
      <c r="E24" s="761">
        <f>'C.1-LES1 - gradbena'!F218</f>
        <v>0</v>
      </c>
    </row>
    <row r="25" spans="1:8" x14ac:dyDescent="0.25">
      <c r="A25" s="329" t="str">
        <f>'C.2-LES1 - elektro'!A5</f>
        <v>C.2</v>
      </c>
      <c r="B25" s="334" t="str">
        <f>'C.2-LES1 - elektro'!B5</f>
        <v>Elektroinstalacijska dela - LES1</v>
      </c>
      <c r="C25" s="332"/>
      <c r="D25" s="333"/>
      <c r="E25" s="761">
        <f>'C.2-LES1 - elektro'!F57</f>
        <v>0</v>
      </c>
    </row>
    <row r="26" spans="1:8" x14ac:dyDescent="0.25">
      <c r="A26" s="331"/>
      <c r="B26" s="330"/>
      <c r="C26" s="332"/>
      <c r="D26" s="333"/>
      <c r="E26" s="332"/>
    </row>
    <row r="27" spans="1:8" x14ac:dyDescent="0.25">
      <c r="A27" s="331" t="s">
        <v>223</v>
      </c>
      <c r="B27" s="330" t="s">
        <v>237</v>
      </c>
      <c r="C27" s="332"/>
      <c r="D27" s="333"/>
      <c r="E27" s="332"/>
    </row>
    <row r="28" spans="1:8" s="173" customFormat="1" x14ac:dyDescent="0.25">
      <c r="A28" s="335" t="str">
        <f>'D.1-REMIZA - gradbena'!A5</f>
        <v>D.1</v>
      </c>
      <c r="B28" s="334" t="str">
        <f>'D.1-REMIZA - gradbena'!B5</f>
        <v>Gradbena dela - REMIZA</v>
      </c>
      <c r="C28" s="336"/>
      <c r="D28" s="337"/>
      <c r="E28" s="332">
        <f>'D.1-REMIZA - gradbena'!F187</f>
        <v>0</v>
      </c>
      <c r="F28" s="171"/>
      <c r="G28" s="172"/>
      <c r="H28" s="164"/>
    </row>
    <row r="29" spans="1:8" s="173" customFormat="1" x14ac:dyDescent="0.25">
      <c r="A29" s="335" t="str">
        <f>'D.2-REMIZA - elektro'!A5</f>
        <v>D.2</v>
      </c>
      <c r="B29" s="334" t="str">
        <f>'D.2-REMIZA - elektro'!B5</f>
        <v>Elektroinstalacijska dela - REMIZA</v>
      </c>
      <c r="C29" s="336"/>
      <c r="D29" s="337"/>
      <c r="E29" s="332">
        <f>'D.2-REMIZA - elektro'!F108</f>
        <v>0</v>
      </c>
      <c r="F29" s="171"/>
      <c r="G29" s="164"/>
      <c r="H29" s="164"/>
    </row>
    <row r="30" spans="1:8" s="173" customFormat="1" x14ac:dyDescent="0.25">
      <c r="A30" s="335"/>
      <c r="B30" s="334"/>
      <c r="C30" s="336"/>
      <c r="D30" s="337"/>
      <c r="E30" s="332"/>
      <c r="F30" s="171"/>
      <c r="G30" s="164"/>
      <c r="H30" s="164"/>
    </row>
    <row r="31" spans="1:8" s="173" customFormat="1" x14ac:dyDescent="0.25">
      <c r="A31" s="331" t="s">
        <v>224</v>
      </c>
      <c r="B31" s="330" t="s">
        <v>244</v>
      </c>
      <c r="C31" s="336"/>
      <c r="D31" s="337"/>
      <c r="E31" s="332"/>
      <c r="F31" s="171"/>
      <c r="G31" s="164"/>
      <c r="H31" s="164"/>
    </row>
    <row r="32" spans="1:8" s="173" customFormat="1" x14ac:dyDescent="0.25">
      <c r="A32" s="335" t="str">
        <f>'E.1-TR10 - gradbena'!A5</f>
        <v>E.1</v>
      </c>
      <c r="B32" s="334" t="str">
        <f>'E.1-TR10 - gradbena'!B5</f>
        <v>Gradbena dela - TR10</v>
      </c>
      <c r="C32" s="336"/>
      <c r="D32" s="337"/>
      <c r="E32" s="332">
        <f>'E.1-TR10 - gradbena'!F227</f>
        <v>0</v>
      </c>
      <c r="F32" s="171"/>
      <c r="G32" s="164"/>
      <c r="H32" s="164"/>
    </row>
    <row r="33" spans="1:8" s="173" customFormat="1" x14ac:dyDescent="0.25">
      <c r="A33" s="335" t="str">
        <f>'E.2-TR10 - elektro'!A5</f>
        <v>E.2</v>
      </c>
      <c r="B33" s="334" t="str">
        <f>'E.2-TR10 - elektro'!B5</f>
        <v>Elektroinstalacijska dela - TR10</v>
      </c>
      <c r="C33" s="336"/>
      <c r="D33" s="337"/>
      <c r="E33" s="332">
        <f>'E.2-TR10 - elektro'!F55</f>
        <v>0</v>
      </c>
      <c r="F33" s="171"/>
      <c r="G33" s="164"/>
      <c r="H33" s="164"/>
    </row>
    <row r="34" spans="1:8" x14ac:dyDescent="0.25">
      <c r="A34" s="331"/>
      <c r="B34" s="330"/>
      <c r="C34" s="332"/>
      <c r="D34" s="333"/>
      <c r="E34" s="332"/>
    </row>
    <row r="35" spans="1:8" x14ac:dyDescent="0.25">
      <c r="A35" s="331" t="s">
        <v>327</v>
      </c>
      <c r="B35" s="330" t="str">
        <f>'F-Ostalo'!B5</f>
        <v>OSTALO</v>
      </c>
      <c r="C35" s="332"/>
      <c r="D35" s="333"/>
      <c r="E35" s="332">
        <f>'F-Ostalo'!F21</f>
        <v>0</v>
      </c>
    </row>
    <row r="36" spans="1:8" x14ac:dyDescent="0.25">
      <c r="A36" s="331"/>
      <c r="B36" s="330"/>
      <c r="C36" s="332"/>
      <c r="D36" s="333"/>
      <c r="E36" s="332"/>
    </row>
    <row r="37" spans="1:8" x14ac:dyDescent="0.25">
      <c r="A37" s="331" t="s">
        <v>328</v>
      </c>
      <c r="B37" s="330" t="s">
        <v>340</v>
      </c>
      <c r="C37" s="332"/>
      <c r="D37" s="333"/>
      <c r="E37" s="761">
        <f>(E16+E17+E20+E21+E24+E25+E28+E29+E32+E33+E35)*0.05</f>
        <v>0</v>
      </c>
    </row>
    <row r="38" spans="1:8" x14ac:dyDescent="0.25">
      <c r="A38" s="331"/>
      <c r="B38" s="330"/>
      <c r="C38" s="332"/>
      <c r="D38" s="333"/>
      <c r="E38" s="332"/>
    </row>
    <row r="39" spans="1:8" ht="14.4" thickBot="1" x14ac:dyDescent="0.3">
      <c r="A39" s="338"/>
      <c r="B39" s="339" t="s">
        <v>226</v>
      </c>
      <c r="C39" s="340"/>
      <c r="D39" s="341"/>
      <c r="E39" s="340">
        <f>SUM(E16:E37)</f>
        <v>0</v>
      </c>
    </row>
    <row r="40" spans="1:8" ht="14.4" thickTop="1" x14ac:dyDescent="0.25">
      <c r="A40" s="342"/>
      <c r="B40" s="316"/>
      <c r="C40" s="343"/>
      <c r="D40" s="344"/>
      <c r="E40" s="343"/>
    </row>
    <row r="41" spans="1:8" x14ac:dyDescent="0.25">
      <c r="A41" s="342"/>
      <c r="B41" s="316" t="s">
        <v>188</v>
      </c>
      <c r="C41" s="343"/>
      <c r="D41" s="344"/>
      <c r="E41" s="343">
        <f>+E39*0.22</f>
        <v>0</v>
      </c>
      <c r="G41" s="172"/>
    </row>
    <row r="42" spans="1:8" x14ac:dyDescent="0.25">
      <c r="A42" s="342"/>
      <c r="B42" s="316"/>
      <c r="C42" s="343"/>
      <c r="D42" s="344"/>
      <c r="E42" s="343"/>
    </row>
    <row r="43" spans="1:8" ht="14.4" thickBot="1" x14ac:dyDescent="0.3">
      <c r="A43" s="345"/>
      <c r="B43" s="339" t="s">
        <v>227</v>
      </c>
      <c r="C43" s="340"/>
      <c r="D43" s="346"/>
      <c r="E43" s="340">
        <f>SUM(E39:E42)</f>
        <v>0</v>
      </c>
    </row>
    <row r="44" spans="1:8" ht="14.4" thickTop="1" x14ac:dyDescent="0.25">
      <c r="A44" s="329"/>
      <c r="B44" s="347"/>
      <c r="C44" s="332"/>
      <c r="D44" s="318"/>
      <c r="E44" s="332"/>
    </row>
    <row r="45" spans="1:8" x14ac:dyDescent="0.25">
      <c r="A45" s="316"/>
      <c r="B45" s="316"/>
      <c r="C45" s="343"/>
      <c r="D45" s="316"/>
      <c r="E45" s="343"/>
    </row>
    <row r="46" spans="1:8" x14ac:dyDescent="0.25">
      <c r="A46" s="316"/>
      <c r="B46" s="316" t="s">
        <v>228</v>
      </c>
      <c r="C46" s="343"/>
      <c r="D46" s="348" t="s">
        <v>229</v>
      </c>
      <c r="E46" s="343"/>
    </row>
    <row r="47" spans="1:8" x14ac:dyDescent="0.25">
      <c r="A47" s="316"/>
      <c r="B47" s="349"/>
      <c r="C47" s="343"/>
      <c r="D47" s="349"/>
      <c r="E47" s="343"/>
    </row>
    <row r="48" spans="1:8" x14ac:dyDescent="0.25">
      <c r="A48" s="165"/>
      <c r="B48" s="165"/>
      <c r="C48" s="174"/>
      <c r="D48" s="165"/>
      <c r="E48" s="174"/>
    </row>
    <row r="49" spans="1:5" x14ac:dyDescent="0.25">
      <c r="A49" s="168"/>
      <c r="B49" s="169"/>
      <c r="C49" s="166"/>
      <c r="D49" s="167"/>
      <c r="E49" s="166"/>
    </row>
    <row r="50" spans="1:5" x14ac:dyDescent="0.25">
      <c r="A50" s="168"/>
      <c r="B50" s="169"/>
      <c r="C50" s="166"/>
      <c r="D50" s="167"/>
      <c r="E50" s="166"/>
    </row>
    <row r="51" spans="1:5" x14ac:dyDescent="0.25">
      <c r="A51" s="168"/>
      <c r="B51" s="169"/>
      <c r="C51" s="166"/>
      <c r="D51" s="167"/>
      <c r="E51" s="166"/>
    </row>
    <row r="52" spans="1:5" x14ac:dyDescent="0.25">
      <c r="A52" s="168"/>
      <c r="B52" s="169"/>
      <c r="C52" s="166"/>
      <c r="D52" s="167"/>
      <c r="E52" s="166"/>
    </row>
    <row r="53" spans="1:5" x14ac:dyDescent="0.25">
      <c r="A53" s="168"/>
      <c r="B53" s="169"/>
      <c r="C53" s="170"/>
      <c r="D53" s="167"/>
      <c r="E53" s="166"/>
    </row>
  </sheetData>
  <sheetProtection algorithmName="SHA-512" hashValue="DqXpixVVLvGJQNylOqTai1+/vt5fQMNG0H1R/xSy6v4XvXerHH9eJKJ520vrF2jmR4M89MNeRZ+JvDr0fbUK5g==" saltValue="feuqJpw9HuXRClQXtHPf4g=="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H234"/>
  <sheetViews>
    <sheetView view="pageBreakPreview" zoomScaleNormal="85" zoomScaleSheetLayoutView="100" workbookViewId="0">
      <selection activeCell="B215" sqref="B215"/>
    </sheetView>
  </sheetViews>
  <sheetFormatPr defaultColWidth="9.109375" defaultRowHeight="13.2" x14ac:dyDescent="0.25"/>
  <cols>
    <col min="1" max="1" width="6.6640625" style="367" customWidth="1"/>
    <col min="2" max="2" width="59.5546875" style="454" customWidth="1"/>
    <col min="3" max="3" width="6.6640625" style="368" customWidth="1"/>
    <col min="4" max="4" width="8.6640625" style="390" customWidth="1"/>
    <col min="5" max="5" width="10.6640625" style="498" customWidth="1"/>
    <col min="6" max="6" width="10.6640625" style="407" customWidth="1"/>
    <col min="7" max="7" width="30.33203125" style="407" customWidth="1"/>
    <col min="8" max="8" width="12.44140625" style="407" customWidth="1"/>
    <col min="9" max="16384" width="9.109375" style="407"/>
  </cols>
  <sheetData>
    <row r="1" spans="1:8" s="368" customFormat="1" ht="15.75" customHeight="1" x14ac:dyDescent="0.3">
      <c r="A1" s="367"/>
      <c r="B1" s="747" t="s">
        <v>15</v>
      </c>
      <c r="C1" s="748"/>
      <c r="D1" s="748"/>
      <c r="E1" s="748"/>
      <c r="F1" s="748"/>
    </row>
    <row r="2" spans="1:8" s="375" customFormat="1" x14ac:dyDescent="0.25">
      <c r="A2" s="595"/>
      <c r="B2" s="596"/>
      <c r="C2" s="371"/>
      <c r="D2" s="372"/>
      <c r="E2" s="597"/>
      <c r="F2" s="374"/>
    </row>
    <row r="3" spans="1:8" s="375" customFormat="1" ht="15.6" x14ac:dyDescent="0.25">
      <c r="A3" s="388"/>
      <c r="B3" s="377" t="s">
        <v>244</v>
      </c>
      <c r="C3" s="378"/>
      <c r="D3" s="379"/>
      <c r="E3" s="702"/>
      <c r="F3" s="613"/>
    </row>
    <row r="4" spans="1:8" s="375" customFormat="1" ht="15.6" x14ac:dyDescent="0.25">
      <c r="A4" s="388"/>
      <c r="B4" s="377"/>
      <c r="C4" s="378"/>
      <c r="D4" s="379"/>
      <c r="E4" s="702"/>
      <c r="F4" s="613"/>
    </row>
    <row r="5" spans="1:8" s="703" customFormat="1" ht="15.6" x14ac:dyDescent="0.25">
      <c r="A5" s="581" t="s">
        <v>336</v>
      </c>
      <c r="B5" s="384" t="s">
        <v>243</v>
      </c>
      <c r="C5" s="385"/>
      <c r="D5" s="385"/>
      <c r="E5" s="385"/>
      <c r="F5" s="385"/>
      <c r="G5" s="385"/>
    </row>
    <row r="6" spans="1:8" s="385" customFormat="1" ht="15.6" x14ac:dyDescent="0.25">
      <c r="A6" s="581"/>
      <c r="B6" s="384"/>
    </row>
    <row r="7" spans="1:8" s="375" customFormat="1" ht="13.8" thickBot="1" x14ac:dyDescent="0.3">
      <c r="A7" s="367"/>
      <c r="B7" s="454"/>
      <c r="C7" s="368"/>
      <c r="D7" s="390"/>
      <c r="E7" s="498"/>
      <c r="F7" s="407"/>
    </row>
    <row r="8" spans="1:8" s="375" customFormat="1" ht="27" thickBot="1" x14ac:dyDescent="0.3">
      <c r="A8" s="590" t="s">
        <v>8</v>
      </c>
      <c r="B8" s="452" t="s">
        <v>9</v>
      </c>
      <c r="C8" s="395" t="s">
        <v>10</v>
      </c>
      <c r="D8" s="396" t="s">
        <v>1</v>
      </c>
      <c r="E8" s="453" t="s">
        <v>12</v>
      </c>
      <c r="F8" s="398" t="s">
        <v>11</v>
      </c>
    </row>
    <row r="9" spans="1:8" s="405" customFormat="1" x14ac:dyDescent="0.25">
      <c r="A9" s="399"/>
      <c r="B9" s="400"/>
      <c r="C9" s="401"/>
      <c r="D9" s="592"/>
      <c r="E9" s="403"/>
      <c r="F9" s="404"/>
    </row>
    <row r="10" spans="1:8" s="405" customFormat="1" ht="26.4" x14ac:dyDescent="0.25">
      <c r="A10" s="367" t="s">
        <v>288</v>
      </c>
      <c r="B10" s="406" t="s">
        <v>174</v>
      </c>
      <c r="C10" s="407"/>
      <c r="D10" s="543"/>
      <c r="E10" s="363"/>
      <c r="F10" s="409"/>
    </row>
    <row r="11" spans="1:8" s="405" customFormat="1" x14ac:dyDescent="0.25">
      <c r="A11" s="367"/>
      <c r="B11" s="410"/>
      <c r="C11" s="407" t="s">
        <v>175</v>
      </c>
      <c r="D11" s="410">
        <v>15</v>
      </c>
      <c r="E11" s="365"/>
      <c r="F11" s="409">
        <f>ROUND(ROUND(D11,2)*E11,2)</f>
        <v>0</v>
      </c>
      <c r="G11" s="392"/>
      <c r="H11" s="407"/>
    </row>
    <row r="12" spans="1:8" s="405" customFormat="1" x14ac:dyDescent="0.25">
      <c r="A12" s="367"/>
      <c r="B12" s="410"/>
      <c r="C12" s="407"/>
      <c r="D12" s="543"/>
      <c r="E12" s="363"/>
      <c r="F12" s="409"/>
    </row>
    <row r="13" spans="1:8" s="405" customFormat="1" x14ac:dyDescent="0.25">
      <c r="A13" s="367"/>
      <c r="B13" s="410"/>
      <c r="C13" s="407"/>
      <c r="D13" s="543"/>
      <c r="E13" s="363"/>
      <c r="F13" s="409"/>
    </row>
    <row r="14" spans="1:8" s="405" customFormat="1" x14ac:dyDescent="0.25">
      <c r="A14" s="367" t="s">
        <v>289</v>
      </c>
      <c r="B14" s="741" t="s">
        <v>355</v>
      </c>
      <c r="C14" s="613" t="s">
        <v>177</v>
      </c>
      <c r="D14" s="613">
        <v>8</v>
      </c>
      <c r="E14" s="363"/>
      <c r="F14" s="409"/>
    </row>
    <row r="15" spans="1:8" s="405" customFormat="1" x14ac:dyDescent="0.25">
      <c r="A15" s="367"/>
      <c r="B15" s="741"/>
      <c r="C15" s="613" t="s">
        <v>176</v>
      </c>
      <c r="D15" s="746">
        <v>47.8</v>
      </c>
      <c r="E15" s="363"/>
      <c r="F15" s="409"/>
    </row>
    <row r="16" spans="1:8" s="405" customFormat="1" x14ac:dyDescent="0.25">
      <c r="A16" s="367"/>
      <c r="B16" s="410"/>
      <c r="C16" s="407"/>
      <c r="D16" s="543"/>
      <c r="E16" s="363"/>
      <c r="F16" s="409"/>
    </row>
    <row r="17" spans="1:6" s="405" customFormat="1" x14ac:dyDescent="0.25">
      <c r="A17" s="367" t="s">
        <v>261</v>
      </c>
      <c r="B17" s="406" t="s">
        <v>178</v>
      </c>
      <c r="C17" s="407"/>
      <c r="D17" s="543"/>
      <c r="E17" s="363"/>
      <c r="F17" s="409"/>
    </row>
    <row r="18" spans="1:6" s="405" customFormat="1" x14ac:dyDescent="0.25">
      <c r="A18" s="367"/>
      <c r="B18" s="410"/>
      <c r="C18" s="407" t="s">
        <v>179</v>
      </c>
      <c r="D18" s="544">
        <f>2.1*D15</f>
        <v>100.38</v>
      </c>
      <c r="E18" s="365"/>
      <c r="F18" s="409">
        <f>ROUND(ROUND(D18,2)*E18,2)</f>
        <v>0</v>
      </c>
    </row>
    <row r="19" spans="1:6" s="405" customFormat="1" x14ac:dyDescent="0.25">
      <c r="A19" s="367"/>
      <c r="B19" s="410"/>
      <c r="C19" s="407"/>
      <c r="D19" s="545"/>
      <c r="E19" s="363"/>
      <c r="F19" s="409"/>
    </row>
    <row r="20" spans="1:6" s="405" customFormat="1" ht="26.4" x14ac:dyDescent="0.25">
      <c r="A20" s="367" t="s">
        <v>262</v>
      </c>
      <c r="B20" s="406" t="s">
        <v>180</v>
      </c>
      <c r="C20" s="407"/>
      <c r="D20" s="545"/>
      <c r="E20" s="363"/>
      <c r="F20" s="409"/>
    </row>
    <row r="21" spans="1:6" s="405" customFormat="1" x14ac:dyDescent="0.25">
      <c r="A21" s="367"/>
      <c r="B21" s="410"/>
      <c r="C21" s="407" t="s">
        <v>181</v>
      </c>
      <c r="D21" s="544">
        <f>1.1*1.3*D15</f>
        <v>68.353999999999999</v>
      </c>
      <c r="E21" s="365"/>
      <c r="F21" s="409">
        <f>ROUND(ROUND(D21,2)*E21,2)</f>
        <v>0</v>
      </c>
    </row>
    <row r="22" spans="1:6" s="405" customFormat="1" x14ac:dyDescent="0.25">
      <c r="A22" s="367"/>
      <c r="B22" s="410"/>
      <c r="C22" s="407"/>
      <c r="D22" s="545"/>
      <c r="E22" s="363"/>
      <c r="F22" s="409"/>
    </row>
    <row r="23" spans="1:6" s="405" customFormat="1" x14ac:dyDescent="0.25">
      <c r="A23" s="367" t="s">
        <v>263</v>
      </c>
      <c r="B23" s="406" t="s">
        <v>182</v>
      </c>
      <c r="C23" s="407"/>
      <c r="D23" s="545"/>
      <c r="E23" s="363"/>
      <c r="F23" s="409"/>
    </row>
    <row r="24" spans="1:6" s="405" customFormat="1" x14ac:dyDescent="0.25">
      <c r="A24" s="367"/>
      <c r="B24" s="410"/>
      <c r="C24" s="407" t="s">
        <v>181</v>
      </c>
      <c r="D24" s="546">
        <f>0.36*D15</f>
        <v>17.207999999999998</v>
      </c>
      <c r="E24" s="365"/>
      <c r="F24" s="409">
        <f>ROUND(ROUND(D24,2)*E24,2)</f>
        <v>0</v>
      </c>
    </row>
    <row r="25" spans="1:6" x14ac:dyDescent="0.25">
      <c r="B25" s="410"/>
      <c r="C25" s="407"/>
      <c r="D25" s="545"/>
      <c r="E25" s="357"/>
      <c r="F25" s="392"/>
    </row>
    <row r="26" spans="1:6" x14ac:dyDescent="0.25">
      <c r="A26" s="367" t="s">
        <v>264</v>
      </c>
      <c r="B26" s="406" t="s">
        <v>183</v>
      </c>
      <c r="C26" s="407"/>
      <c r="D26" s="545"/>
      <c r="E26" s="357"/>
      <c r="F26" s="392"/>
    </row>
    <row r="27" spans="1:6" x14ac:dyDescent="0.25">
      <c r="B27" s="410"/>
      <c r="C27" s="407" t="s">
        <v>181</v>
      </c>
      <c r="D27" s="544">
        <f>0.67*D15</f>
        <v>32.026000000000003</v>
      </c>
      <c r="E27" s="365"/>
      <c r="F27" s="409">
        <f>ROUND(ROUND(D27,2)*E27,2)</f>
        <v>0</v>
      </c>
    </row>
    <row r="28" spans="1:6" s="368" customFormat="1" ht="15" customHeight="1" x14ac:dyDescent="0.25">
      <c r="A28" s="367"/>
      <c r="B28" s="410"/>
      <c r="C28" s="407"/>
      <c r="D28" s="545"/>
      <c r="E28" s="357"/>
      <c r="F28" s="392"/>
    </row>
    <row r="29" spans="1:6" x14ac:dyDescent="0.25">
      <c r="A29" s="367" t="s">
        <v>265</v>
      </c>
      <c r="B29" s="406" t="s">
        <v>184</v>
      </c>
      <c r="C29" s="407"/>
      <c r="D29" s="545"/>
      <c r="E29" s="357"/>
      <c r="F29" s="392"/>
    </row>
    <row r="30" spans="1:6" x14ac:dyDescent="0.25">
      <c r="B30" s="410"/>
      <c r="C30" s="407" t="s">
        <v>176</v>
      </c>
      <c r="D30" s="547">
        <f>D15*D14</f>
        <v>382.4</v>
      </c>
      <c r="E30" s="365"/>
      <c r="F30" s="409">
        <f>ROUND(ROUND(D30,2)*E30,2)</f>
        <v>0</v>
      </c>
    </row>
    <row r="31" spans="1:6" x14ac:dyDescent="0.25">
      <c r="B31" s="410"/>
      <c r="C31" s="407"/>
      <c r="D31" s="545"/>
      <c r="E31" s="357"/>
      <c r="F31" s="392"/>
    </row>
    <row r="32" spans="1:6" x14ac:dyDescent="0.25">
      <c r="A32" s="367" t="s">
        <v>266</v>
      </c>
      <c r="B32" s="410" t="s">
        <v>185</v>
      </c>
      <c r="C32" s="407"/>
      <c r="D32" s="545"/>
      <c r="E32" s="357"/>
      <c r="F32" s="392"/>
    </row>
    <row r="33" spans="1:6" x14ac:dyDescent="0.25">
      <c r="B33" s="410"/>
      <c r="C33" s="407" t="s">
        <v>176</v>
      </c>
      <c r="D33" s="548">
        <f>D15</f>
        <v>47.8</v>
      </c>
      <c r="E33" s="365"/>
      <c r="F33" s="409">
        <f>ROUND(ROUND(D33,2)*E33,2)</f>
        <v>0</v>
      </c>
    </row>
    <row r="34" spans="1:6" x14ac:dyDescent="0.25">
      <c r="B34" s="410"/>
      <c r="C34" s="407"/>
      <c r="D34" s="545"/>
      <c r="E34" s="357"/>
      <c r="F34" s="392"/>
    </row>
    <row r="35" spans="1:6" x14ac:dyDescent="0.25">
      <c r="A35" s="367" t="s">
        <v>267</v>
      </c>
      <c r="B35" s="406" t="s">
        <v>186</v>
      </c>
      <c r="C35" s="407"/>
      <c r="D35" s="545"/>
      <c r="E35" s="357"/>
      <c r="F35" s="392"/>
    </row>
    <row r="36" spans="1:6" x14ac:dyDescent="0.25">
      <c r="B36" s="410"/>
      <c r="C36" s="407" t="s">
        <v>176</v>
      </c>
      <c r="D36" s="548">
        <f>D15</f>
        <v>47.8</v>
      </c>
      <c r="E36" s="365"/>
      <c r="F36" s="409">
        <f>ROUND(ROUND(D36,2)*E36,2)</f>
        <v>0</v>
      </c>
    </row>
    <row r="37" spans="1:6" x14ac:dyDescent="0.25">
      <c r="B37" s="410"/>
      <c r="C37" s="407"/>
      <c r="D37" s="545"/>
      <c r="E37" s="357"/>
      <c r="F37" s="392"/>
    </row>
    <row r="38" spans="1:6" ht="26.4" x14ac:dyDescent="0.25">
      <c r="A38" s="367" t="s">
        <v>268</v>
      </c>
      <c r="B38" s="759" t="s">
        <v>357</v>
      </c>
      <c r="C38" s="407"/>
      <c r="D38" s="545"/>
      <c r="E38" s="357"/>
      <c r="F38" s="392"/>
    </row>
    <row r="39" spans="1:6" x14ac:dyDescent="0.25">
      <c r="B39" s="410"/>
      <c r="C39" s="407" t="s">
        <v>179</v>
      </c>
      <c r="D39" s="544">
        <f>2.1*D15</f>
        <v>100.38</v>
      </c>
      <c r="E39" s="365"/>
      <c r="F39" s="409">
        <f>ROUND(ROUND(D39,2)*E39,2)</f>
        <v>0</v>
      </c>
    </row>
    <row r="40" spans="1:6" x14ac:dyDescent="0.25">
      <c r="B40" s="412"/>
      <c r="C40" s="407"/>
      <c r="D40" s="545"/>
      <c r="E40" s="357"/>
      <c r="F40" s="392"/>
    </row>
    <row r="41" spans="1:6" ht="26.4" x14ac:dyDescent="0.25">
      <c r="A41" s="367" t="s">
        <v>269</v>
      </c>
      <c r="B41" s="413" t="s">
        <v>187</v>
      </c>
      <c r="C41" s="407"/>
      <c r="D41" s="545"/>
      <c r="E41" s="357"/>
      <c r="F41" s="392"/>
    </row>
    <row r="42" spans="1:6" x14ac:dyDescent="0.25">
      <c r="B42" s="410"/>
      <c r="C42" s="407" t="s">
        <v>179</v>
      </c>
      <c r="D42" s="544">
        <f>D39</f>
        <v>100.38</v>
      </c>
      <c r="E42" s="365"/>
      <c r="F42" s="409">
        <f>ROUND(ROUND(D42,2)*E42,2)</f>
        <v>0</v>
      </c>
    </row>
    <row r="43" spans="1:6" x14ac:dyDescent="0.25">
      <c r="B43" s="410"/>
      <c r="C43" s="407"/>
      <c r="D43" s="392"/>
      <c r="E43" s="363"/>
      <c r="F43" s="409"/>
    </row>
    <row r="44" spans="1:6" x14ac:dyDescent="0.25">
      <c r="B44" s="410"/>
      <c r="C44" s="407"/>
      <c r="D44" s="392"/>
      <c r="E44" s="357"/>
      <c r="F44" s="392"/>
    </row>
    <row r="45" spans="1:6" s="405" customFormat="1" x14ac:dyDescent="0.25">
      <c r="A45" s="367" t="s">
        <v>290</v>
      </c>
      <c r="B45" s="741" t="s">
        <v>356</v>
      </c>
      <c r="C45" s="613" t="s">
        <v>177</v>
      </c>
      <c r="D45" s="613">
        <v>4</v>
      </c>
      <c r="E45" s="363"/>
      <c r="F45" s="409"/>
    </row>
    <row r="46" spans="1:6" s="405" customFormat="1" x14ac:dyDescent="0.25">
      <c r="A46" s="367"/>
      <c r="B46" s="741"/>
      <c r="C46" s="613" t="s">
        <v>176</v>
      </c>
      <c r="D46" s="381">
        <v>255.1</v>
      </c>
      <c r="E46" s="363"/>
      <c r="F46" s="409"/>
    </row>
    <row r="47" spans="1:6" x14ac:dyDescent="0.25">
      <c r="B47" s="410"/>
      <c r="C47" s="407"/>
      <c r="D47" s="392"/>
      <c r="E47" s="357"/>
      <c r="F47" s="392"/>
    </row>
    <row r="48" spans="1:6" x14ac:dyDescent="0.25">
      <c r="A48" s="367" t="s">
        <v>270</v>
      </c>
      <c r="B48" s="406" t="s">
        <v>178</v>
      </c>
      <c r="C48" s="407"/>
      <c r="D48" s="392"/>
      <c r="E48" s="357"/>
      <c r="F48" s="392"/>
    </row>
    <row r="49" spans="1:6" x14ac:dyDescent="0.25">
      <c r="B49" s="410"/>
      <c r="C49" s="407" t="s">
        <v>179</v>
      </c>
      <c r="D49" s="392">
        <f>2.1*D46</f>
        <v>535.71</v>
      </c>
      <c r="E49" s="365"/>
      <c r="F49" s="409">
        <f>ROUND(ROUND(D49,2)*E49,2)</f>
        <v>0</v>
      </c>
    </row>
    <row r="50" spans="1:6" x14ac:dyDescent="0.25">
      <c r="B50" s="410"/>
      <c r="C50" s="407"/>
      <c r="D50" s="392"/>
      <c r="E50" s="357"/>
      <c r="F50" s="392"/>
    </row>
    <row r="51" spans="1:6" x14ac:dyDescent="0.25">
      <c r="A51" s="367" t="s">
        <v>271</v>
      </c>
      <c r="B51" s="406" t="s">
        <v>189</v>
      </c>
      <c r="C51" s="407"/>
      <c r="D51" s="392"/>
      <c r="E51" s="357"/>
      <c r="F51" s="392"/>
    </row>
    <row r="52" spans="1:6" x14ac:dyDescent="0.25">
      <c r="B52" s="410"/>
      <c r="C52" s="407" t="s">
        <v>181</v>
      </c>
      <c r="D52" s="392">
        <f>1.1*1.3*D46</f>
        <v>364.79300000000001</v>
      </c>
      <c r="E52" s="365"/>
      <c r="F52" s="409">
        <f>ROUND(ROUND(D52,2)*E52,2)</f>
        <v>0</v>
      </c>
    </row>
    <row r="53" spans="1:6" x14ac:dyDescent="0.25">
      <c r="B53" s="410"/>
      <c r="C53" s="407"/>
      <c r="D53" s="392"/>
      <c r="E53" s="357"/>
      <c r="F53" s="392"/>
    </row>
    <row r="54" spans="1:6" x14ac:dyDescent="0.25">
      <c r="A54" s="367" t="s">
        <v>272</v>
      </c>
      <c r="B54" s="406" t="s">
        <v>182</v>
      </c>
      <c r="C54" s="407"/>
      <c r="D54" s="392"/>
      <c r="E54" s="357"/>
      <c r="F54" s="392"/>
    </row>
    <row r="55" spans="1:6" x14ac:dyDescent="0.25">
      <c r="B55" s="410"/>
      <c r="C55" s="407" t="s">
        <v>181</v>
      </c>
      <c r="D55" s="392">
        <f>0.26*D46</f>
        <v>66.326000000000008</v>
      </c>
      <c r="E55" s="365"/>
      <c r="F55" s="409">
        <f>ROUND(ROUND(D55,2)*E55,2)</f>
        <v>0</v>
      </c>
    </row>
    <row r="56" spans="1:6" x14ac:dyDescent="0.25">
      <c r="B56" s="410"/>
      <c r="C56" s="407"/>
      <c r="D56" s="392"/>
      <c r="E56" s="357"/>
      <c r="F56" s="392"/>
    </row>
    <row r="57" spans="1:6" x14ac:dyDescent="0.25">
      <c r="A57" s="367" t="s">
        <v>273</v>
      </c>
      <c r="B57" s="406" t="s">
        <v>183</v>
      </c>
      <c r="C57" s="407"/>
      <c r="D57" s="392"/>
      <c r="E57" s="357"/>
      <c r="F57" s="392"/>
    </row>
    <row r="58" spans="1:6" x14ac:dyDescent="0.25">
      <c r="B58" s="410"/>
      <c r="C58" s="407" t="s">
        <v>181</v>
      </c>
      <c r="D58" s="392">
        <f>0.84*D46</f>
        <v>214.28399999999999</v>
      </c>
      <c r="E58" s="365"/>
      <c r="F58" s="409">
        <f>ROUND(ROUND(D58,2)*E58,2)</f>
        <v>0</v>
      </c>
    </row>
    <row r="59" spans="1:6" x14ac:dyDescent="0.25">
      <c r="B59" s="410"/>
      <c r="C59" s="407"/>
      <c r="D59" s="392"/>
      <c r="E59" s="357"/>
      <c r="F59" s="392"/>
    </row>
    <row r="60" spans="1:6" x14ac:dyDescent="0.25">
      <c r="A60" s="367" t="s">
        <v>274</v>
      </c>
      <c r="B60" s="406" t="s">
        <v>184</v>
      </c>
      <c r="C60" s="407"/>
      <c r="D60" s="392"/>
      <c r="E60" s="357"/>
      <c r="F60" s="392"/>
    </row>
    <row r="61" spans="1:6" x14ac:dyDescent="0.25">
      <c r="B61" s="410"/>
      <c r="C61" s="407" t="s">
        <v>176</v>
      </c>
      <c r="D61" s="392">
        <f>D45*D46</f>
        <v>1020.4</v>
      </c>
      <c r="E61" s="365"/>
      <c r="F61" s="409">
        <f>ROUND(ROUND(D61,2)*E61,2)</f>
        <v>0</v>
      </c>
    </row>
    <row r="62" spans="1:6" x14ac:dyDescent="0.25">
      <c r="B62" s="410"/>
      <c r="C62" s="407"/>
      <c r="D62" s="392"/>
      <c r="E62" s="357"/>
      <c r="F62" s="392"/>
    </row>
    <row r="63" spans="1:6" x14ac:dyDescent="0.25">
      <c r="A63" s="367" t="s">
        <v>275</v>
      </c>
      <c r="B63" s="406" t="s">
        <v>185</v>
      </c>
      <c r="C63" s="407"/>
      <c r="D63" s="392"/>
      <c r="E63" s="357"/>
      <c r="F63" s="392"/>
    </row>
    <row r="64" spans="1:6" x14ac:dyDescent="0.25">
      <c r="B64" s="410"/>
      <c r="C64" s="407" t="s">
        <v>176</v>
      </c>
      <c r="D64" s="392">
        <f>D46</f>
        <v>255.1</v>
      </c>
      <c r="E64" s="365"/>
      <c r="F64" s="409">
        <f>ROUND(ROUND(D64,2)*E64,2)</f>
        <v>0</v>
      </c>
    </row>
    <row r="65" spans="1:6" x14ac:dyDescent="0.25">
      <c r="B65" s="410"/>
      <c r="C65" s="407"/>
      <c r="D65" s="392"/>
      <c r="E65" s="357"/>
      <c r="F65" s="392"/>
    </row>
    <row r="66" spans="1:6" x14ac:dyDescent="0.25">
      <c r="A66" s="367" t="s">
        <v>276</v>
      </c>
      <c r="B66" s="406" t="s">
        <v>186</v>
      </c>
      <c r="C66" s="407"/>
      <c r="D66" s="392"/>
      <c r="E66" s="357"/>
      <c r="F66" s="392"/>
    </row>
    <row r="67" spans="1:6" x14ac:dyDescent="0.25">
      <c r="B67" s="410"/>
      <c r="C67" s="407" t="s">
        <v>176</v>
      </c>
      <c r="D67" s="392">
        <f>D46</f>
        <v>255.1</v>
      </c>
      <c r="E67" s="365"/>
      <c r="F67" s="409">
        <f>ROUND(ROUND(D67,2)*E67,2)</f>
        <v>0</v>
      </c>
    </row>
    <row r="68" spans="1:6" x14ac:dyDescent="0.25">
      <c r="B68" s="410"/>
      <c r="C68" s="407"/>
      <c r="D68" s="392"/>
      <c r="E68" s="357"/>
      <c r="F68" s="392"/>
    </row>
    <row r="69" spans="1:6" ht="26.4" x14ac:dyDescent="0.25">
      <c r="A69" s="367" t="s">
        <v>277</v>
      </c>
      <c r="B69" s="759" t="s">
        <v>357</v>
      </c>
      <c r="C69" s="407"/>
      <c r="D69" s="392"/>
      <c r="E69" s="357"/>
      <c r="F69" s="392"/>
    </row>
    <row r="70" spans="1:6" x14ac:dyDescent="0.25">
      <c r="B70" s="410"/>
      <c r="C70" s="407" t="s">
        <v>179</v>
      </c>
      <c r="D70" s="392">
        <f>D49</f>
        <v>535.71</v>
      </c>
      <c r="E70" s="365"/>
      <c r="F70" s="409">
        <f>ROUND(ROUND(D70,2)*E70,2)</f>
        <v>0</v>
      </c>
    </row>
    <row r="71" spans="1:6" x14ac:dyDescent="0.25">
      <c r="B71" s="412"/>
      <c r="C71" s="407"/>
      <c r="D71" s="392"/>
      <c r="E71" s="357"/>
      <c r="F71" s="392"/>
    </row>
    <row r="72" spans="1:6" ht="26.4" x14ac:dyDescent="0.25">
      <c r="A72" s="367" t="s">
        <v>278</v>
      </c>
      <c r="B72" s="413" t="s">
        <v>187</v>
      </c>
      <c r="C72" s="407"/>
      <c r="D72" s="392"/>
      <c r="E72" s="357"/>
      <c r="F72" s="392"/>
    </row>
    <row r="73" spans="1:6" x14ac:dyDescent="0.25">
      <c r="B73" s="410"/>
      <c r="C73" s="407" t="s">
        <v>179</v>
      </c>
      <c r="D73" s="392">
        <f>D70</f>
        <v>535.71</v>
      </c>
      <c r="E73" s="365"/>
      <c r="F73" s="409">
        <f>ROUND(ROUND(D73,2)*E73,2)</f>
        <v>0</v>
      </c>
    </row>
    <row r="74" spans="1:6" x14ac:dyDescent="0.25">
      <c r="B74" s="410"/>
      <c r="C74" s="407"/>
      <c r="D74" s="392"/>
      <c r="E74" s="363"/>
      <c r="F74" s="409"/>
    </row>
    <row r="75" spans="1:6" x14ac:dyDescent="0.25">
      <c r="B75" s="410"/>
      <c r="C75" s="407"/>
      <c r="D75" s="392"/>
      <c r="E75" s="357"/>
      <c r="F75" s="392"/>
    </row>
    <row r="76" spans="1:6" ht="26.4" x14ac:dyDescent="0.25">
      <c r="A76" s="367" t="s">
        <v>291</v>
      </c>
      <c r="B76" s="742" t="s">
        <v>341</v>
      </c>
      <c r="C76" s="407"/>
      <c r="D76" s="392"/>
      <c r="E76" s="357"/>
      <c r="F76" s="392"/>
    </row>
    <row r="77" spans="1:6" x14ac:dyDescent="0.25">
      <c r="B77" s="410"/>
      <c r="C77" s="407"/>
      <c r="D77" s="392"/>
      <c r="E77" s="357"/>
      <c r="F77" s="392"/>
    </row>
    <row r="78" spans="1:6" x14ac:dyDescent="0.25">
      <c r="B78" s="406" t="s">
        <v>178</v>
      </c>
      <c r="C78" s="407"/>
      <c r="D78" s="392"/>
      <c r="E78" s="357"/>
      <c r="F78" s="392"/>
    </row>
    <row r="79" spans="1:6" x14ac:dyDescent="0.25">
      <c r="B79" s="410"/>
      <c r="C79" s="407" t="s">
        <v>179</v>
      </c>
      <c r="D79" s="392">
        <f>PI()/4*(4.6)^2</f>
        <v>16.619025137490002</v>
      </c>
      <c r="E79" s="363"/>
      <c r="F79" s="409"/>
    </row>
    <row r="80" spans="1:6" x14ac:dyDescent="0.25">
      <c r="B80" s="410"/>
      <c r="C80" s="407"/>
      <c r="D80" s="392"/>
      <c r="E80" s="363"/>
      <c r="F80" s="409"/>
    </row>
    <row r="81" spans="2:6" ht="26.4" x14ac:dyDescent="0.25">
      <c r="B81" s="406" t="s">
        <v>190</v>
      </c>
      <c r="C81" s="407"/>
      <c r="D81" s="392"/>
      <c r="E81" s="363"/>
      <c r="F81" s="409"/>
    </row>
    <row r="82" spans="2:6" x14ac:dyDescent="0.25">
      <c r="B82" s="410"/>
      <c r="C82" s="407"/>
      <c r="D82" s="392"/>
      <c r="E82" s="363"/>
      <c r="F82" s="409"/>
    </row>
    <row r="83" spans="2:6" x14ac:dyDescent="0.25">
      <c r="B83" s="410"/>
      <c r="C83" s="407" t="s">
        <v>181</v>
      </c>
      <c r="D83" s="392">
        <f>1/2*PI()/4*1.49*(2.2^2+4.5^2)*1.3</f>
        <v>19.084912262173255</v>
      </c>
      <c r="E83" s="363"/>
      <c r="F83" s="409"/>
    </row>
    <row r="84" spans="2:6" x14ac:dyDescent="0.25">
      <c r="B84" s="412"/>
      <c r="C84" s="407"/>
      <c r="D84" s="392"/>
      <c r="E84" s="363"/>
      <c r="F84" s="409"/>
    </row>
    <row r="85" spans="2:6" x14ac:dyDescent="0.25">
      <c r="B85" s="406" t="s">
        <v>191</v>
      </c>
      <c r="C85" s="407"/>
      <c r="D85" s="392"/>
      <c r="E85" s="363"/>
      <c r="F85" s="409"/>
    </row>
    <row r="86" spans="2:6" x14ac:dyDescent="0.25">
      <c r="B86" s="410"/>
      <c r="C86" s="407"/>
      <c r="D86" s="392"/>
      <c r="E86" s="363"/>
      <c r="F86" s="409"/>
    </row>
    <row r="87" spans="2:6" x14ac:dyDescent="0.25">
      <c r="B87" s="410"/>
      <c r="C87" s="407" t="s">
        <v>181</v>
      </c>
      <c r="D87" s="392">
        <f>PI()/4*1.7^2*0.1</f>
        <v>0.22698006922186253</v>
      </c>
      <c r="E87" s="363"/>
      <c r="F87" s="409"/>
    </row>
    <row r="88" spans="2:6" x14ac:dyDescent="0.25">
      <c r="B88" s="410"/>
      <c r="C88" s="407"/>
      <c r="D88" s="392"/>
      <c r="E88" s="363"/>
      <c r="F88" s="409"/>
    </row>
    <row r="89" spans="2:6" x14ac:dyDescent="0.25">
      <c r="B89" s="406" t="s">
        <v>210</v>
      </c>
      <c r="C89" s="407"/>
      <c r="D89" s="392"/>
      <c r="E89" s="363"/>
      <c r="F89" s="409"/>
    </row>
    <row r="90" spans="2:6" x14ac:dyDescent="0.25">
      <c r="B90" s="410"/>
      <c r="C90" s="407"/>
      <c r="D90" s="392"/>
      <c r="E90" s="363"/>
      <c r="F90" s="409"/>
    </row>
    <row r="91" spans="2:6" x14ac:dyDescent="0.25">
      <c r="B91" s="415" t="s">
        <v>192</v>
      </c>
      <c r="C91" s="407"/>
      <c r="D91" s="392"/>
      <c r="E91" s="363"/>
      <c r="F91" s="409"/>
    </row>
    <row r="92" spans="2:6" x14ac:dyDescent="0.25">
      <c r="B92" s="410"/>
      <c r="C92" s="407" t="s">
        <v>179</v>
      </c>
      <c r="D92" s="392">
        <f>4*1.5*0.2</f>
        <v>1.2000000000000002</v>
      </c>
      <c r="E92" s="363"/>
      <c r="F92" s="409"/>
    </row>
    <row r="93" spans="2:6" x14ac:dyDescent="0.25">
      <c r="B93" s="410"/>
      <c r="C93" s="407"/>
      <c r="D93" s="392"/>
      <c r="E93" s="363"/>
      <c r="F93" s="409"/>
    </row>
    <row r="94" spans="2:6" x14ac:dyDescent="0.25">
      <c r="B94" s="415" t="s">
        <v>193</v>
      </c>
      <c r="C94" s="407"/>
      <c r="D94" s="392"/>
      <c r="E94" s="363"/>
      <c r="F94" s="409"/>
    </row>
    <row r="95" spans="2:6" x14ac:dyDescent="0.25">
      <c r="B95" s="410"/>
      <c r="C95" s="407" t="s">
        <v>181</v>
      </c>
      <c r="D95" s="392">
        <f>1.5^2*0.2</f>
        <v>0.45</v>
      </c>
      <c r="E95" s="363"/>
      <c r="F95" s="409"/>
    </row>
    <row r="96" spans="2:6" x14ac:dyDescent="0.25">
      <c r="B96" s="410"/>
      <c r="C96" s="407"/>
      <c r="D96" s="392"/>
      <c r="E96" s="363"/>
      <c r="F96" s="409"/>
    </row>
    <row r="97" spans="2:6" x14ac:dyDescent="0.25">
      <c r="B97" s="415" t="s">
        <v>194</v>
      </c>
      <c r="C97" s="407"/>
      <c r="D97" s="392"/>
      <c r="E97" s="363"/>
      <c r="F97" s="409"/>
    </row>
    <row r="98" spans="2:6" x14ac:dyDescent="0.25">
      <c r="B98" s="410"/>
      <c r="C98" s="407" t="s">
        <v>195</v>
      </c>
      <c r="D98" s="392">
        <v>83.6</v>
      </c>
      <c r="E98" s="363"/>
      <c r="F98" s="409"/>
    </row>
    <row r="99" spans="2:6" x14ac:dyDescent="0.25">
      <c r="B99" s="410"/>
      <c r="C99" s="407"/>
      <c r="D99" s="392"/>
      <c r="E99" s="363"/>
      <c r="F99" s="409"/>
    </row>
    <row r="100" spans="2:6" x14ac:dyDescent="0.25">
      <c r="B100" s="406" t="s">
        <v>196</v>
      </c>
      <c r="C100" s="407"/>
      <c r="D100" s="392"/>
      <c r="E100" s="363"/>
      <c r="F100" s="409"/>
    </row>
    <row r="101" spans="2:6" x14ac:dyDescent="0.25">
      <c r="B101" s="410"/>
      <c r="C101" s="407"/>
      <c r="D101" s="392"/>
      <c r="E101" s="363"/>
      <c r="F101" s="409"/>
    </row>
    <row r="102" spans="2:6" x14ac:dyDescent="0.25">
      <c r="B102" s="410"/>
      <c r="C102" s="407" t="s">
        <v>181</v>
      </c>
      <c r="D102" s="392">
        <f>0.1*PI()/4*0.8^2</f>
        <v>5.02654824574367E-2</v>
      </c>
      <c r="E102" s="363"/>
      <c r="F102" s="409"/>
    </row>
    <row r="103" spans="2:6" x14ac:dyDescent="0.25">
      <c r="B103" s="410"/>
      <c r="C103" s="407"/>
      <c r="D103" s="392"/>
      <c r="E103" s="363"/>
      <c r="F103" s="409"/>
    </row>
    <row r="104" spans="2:6" x14ac:dyDescent="0.25">
      <c r="B104" s="406" t="s">
        <v>197</v>
      </c>
      <c r="C104" s="407"/>
      <c r="D104" s="392"/>
      <c r="E104" s="363"/>
      <c r="F104" s="409"/>
    </row>
    <row r="105" spans="2:6" x14ac:dyDescent="0.25">
      <c r="B105" s="410"/>
      <c r="C105" s="407"/>
      <c r="D105" s="392"/>
      <c r="E105" s="363"/>
      <c r="F105" s="409"/>
    </row>
    <row r="106" spans="2:6" x14ac:dyDescent="0.25">
      <c r="B106" s="410"/>
      <c r="C106" s="407" t="s">
        <v>176</v>
      </c>
      <c r="D106" s="392">
        <v>1.5</v>
      </c>
      <c r="E106" s="363"/>
      <c r="F106" s="409"/>
    </row>
    <row r="107" spans="2:6" x14ac:dyDescent="0.25">
      <c r="B107" s="416"/>
      <c r="C107" s="407"/>
      <c r="D107" s="392"/>
      <c r="E107" s="363"/>
      <c r="F107" s="409"/>
    </row>
    <row r="108" spans="2:6" ht="26.4" x14ac:dyDescent="0.25">
      <c r="B108" s="406" t="s">
        <v>198</v>
      </c>
      <c r="C108" s="407"/>
      <c r="D108" s="392"/>
      <c r="E108" s="363"/>
      <c r="F108" s="409"/>
    </row>
    <row r="109" spans="2:6" x14ac:dyDescent="0.25">
      <c r="B109" s="416"/>
      <c r="C109" s="407"/>
      <c r="D109" s="392"/>
      <c r="E109" s="363"/>
      <c r="F109" s="409"/>
    </row>
    <row r="110" spans="2:6" x14ac:dyDescent="0.25">
      <c r="B110" s="415" t="s">
        <v>192</v>
      </c>
      <c r="C110" s="407"/>
      <c r="D110" s="392"/>
      <c r="E110" s="363"/>
      <c r="F110" s="409"/>
    </row>
    <row r="111" spans="2:6" x14ac:dyDescent="0.25">
      <c r="B111" s="410"/>
      <c r="C111" s="407" t="s">
        <v>179</v>
      </c>
      <c r="D111" s="392">
        <f>(4*(1.18+0.6))*0.2+1.18^2</f>
        <v>2.8163999999999998</v>
      </c>
      <c r="E111" s="363"/>
      <c r="F111" s="409"/>
    </row>
    <row r="112" spans="2:6" x14ac:dyDescent="0.25">
      <c r="B112" s="416"/>
      <c r="C112" s="407"/>
      <c r="D112" s="392"/>
      <c r="E112" s="363"/>
      <c r="F112" s="409"/>
    </row>
    <row r="113" spans="2:6" x14ac:dyDescent="0.25">
      <c r="B113" s="415" t="s">
        <v>193</v>
      </c>
      <c r="C113" s="407"/>
      <c r="D113" s="392"/>
      <c r="E113" s="363"/>
      <c r="F113" s="409"/>
    </row>
    <row r="114" spans="2:6" x14ac:dyDescent="0.25">
      <c r="B114" s="410"/>
      <c r="C114" s="407" t="s">
        <v>181</v>
      </c>
      <c r="D114" s="392">
        <f>(1.18^2-0.6^2)*0.2</f>
        <v>0.20648</v>
      </c>
      <c r="E114" s="363"/>
      <c r="F114" s="409"/>
    </row>
    <row r="115" spans="2:6" x14ac:dyDescent="0.25">
      <c r="B115" s="416"/>
      <c r="C115" s="407"/>
      <c r="D115" s="392"/>
      <c r="E115" s="363"/>
      <c r="F115" s="409"/>
    </row>
    <row r="116" spans="2:6" x14ac:dyDescent="0.25">
      <c r="B116" s="415" t="s">
        <v>194</v>
      </c>
      <c r="C116" s="407"/>
      <c r="D116" s="392"/>
      <c r="E116" s="363"/>
      <c r="F116" s="409"/>
    </row>
    <row r="117" spans="2:6" x14ac:dyDescent="0.25">
      <c r="B117" s="410"/>
      <c r="C117" s="407" t="s">
        <v>195</v>
      </c>
      <c r="D117" s="392">
        <v>42.9</v>
      </c>
      <c r="E117" s="363"/>
      <c r="F117" s="409"/>
    </row>
    <row r="118" spans="2:6" x14ac:dyDescent="0.25">
      <c r="B118" s="410"/>
      <c r="C118" s="407"/>
      <c r="D118" s="392"/>
      <c r="E118" s="363"/>
      <c r="F118" s="409"/>
    </row>
    <row r="119" spans="2:6" x14ac:dyDescent="0.25">
      <c r="B119" s="759" t="s">
        <v>358</v>
      </c>
      <c r="C119" s="407"/>
      <c r="D119" s="392"/>
      <c r="E119" s="363"/>
      <c r="F119" s="409"/>
    </row>
    <row r="120" spans="2:6" x14ac:dyDescent="0.25">
      <c r="B120" s="410"/>
      <c r="C120" s="407" t="s">
        <v>199</v>
      </c>
      <c r="D120" s="392">
        <v>1</v>
      </c>
      <c r="E120" s="363"/>
      <c r="F120" s="409"/>
    </row>
    <row r="121" spans="2:6" x14ac:dyDescent="0.25">
      <c r="B121" s="410"/>
      <c r="C121" s="407"/>
      <c r="D121" s="392"/>
      <c r="E121" s="363"/>
      <c r="F121" s="409"/>
    </row>
    <row r="122" spans="2:6" ht="26.4" x14ac:dyDescent="0.25">
      <c r="B122" s="406" t="s">
        <v>208</v>
      </c>
      <c r="C122" s="407"/>
      <c r="D122" s="392"/>
      <c r="E122" s="363"/>
      <c r="F122" s="409"/>
    </row>
    <row r="123" spans="2:6" x14ac:dyDescent="0.25">
      <c r="B123" s="410"/>
      <c r="C123" s="407" t="s">
        <v>181</v>
      </c>
      <c r="D123" s="392">
        <v>16</v>
      </c>
      <c r="E123" s="363"/>
      <c r="F123" s="409"/>
    </row>
    <row r="124" spans="2:6" x14ac:dyDescent="0.25">
      <c r="B124" s="416"/>
      <c r="C124" s="407"/>
      <c r="D124" s="392"/>
      <c r="E124" s="363"/>
      <c r="F124" s="409"/>
    </row>
    <row r="125" spans="2:6" ht="26.4" x14ac:dyDescent="0.25">
      <c r="B125" s="759" t="s">
        <v>357</v>
      </c>
      <c r="C125" s="407"/>
      <c r="D125" s="392"/>
      <c r="E125" s="363"/>
      <c r="F125" s="409"/>
    </row>
    <row r="126" spans="2:6" x14ac:dyDescent="0.25">
      <c r="B126" s="410"/>
      <c r="C126" s="407" t="s">
        <v>179</v>
      </c>
      <c r="D126" s="392">
        <f>D79</f>
        <v>16.619025137490002</v>
      </c>
      <c r="E126" s="363"/>
      <c r="F126" s="409"/>
    </row>
    <row r="127" spans="2:6" x14ac:dyDescent="0.25">
      <c r="B127" s="412"/>
      <c r="C127" s="407"/>
      <c r="D127" s="392"/>
      <c r="E127" s="363"/>
      <c r="F127" s="409"/>
    </row>
    <row r="128" spans="2:6" ht="26.4" x14ac:dyDescent="0.25">
      <c r="B128" s="413" t="s">
        <v>187</v>
      </c>
      <c r="C128" s="407"/>
      <c r="D128" s="392"/>
      <c r="E128" s="363"/>
      <c r="F128" s="409"/>
    </row>
    <row r="129" spans="1:6" x14ac:dyDescent="0.25">
      <c r="B129" s="410"/>
      <c r="C129" s="407" t="s">
        <v>179</v>
      </c>
      <c r="D129" s="392">
        <f>D126</f>
        <v>16.619025137490002</v>
      </c>
      <c r="E129" s="363"/>
      <c r="F129" s="409"/>
    </row>
    <row r="130" spans="1:6" x14ac:dyDescent="0.25">
      <c r="B130" s="410"/>
      <c r="C130" s="407"/>
      <c r="D130" s="392"/>
      <c r="E130" s="363"/>
      <c r="F130" s="409"/>
    </row>
    <row r="131" spans="1:6" x14ac:dyDescent="0.25">
      <c r="B131" s="417" t="s">
        <v>200</v>
      </c>
      <c r="C131" s="418" t="s">
        <v>331</v>
      </c>
      <c r="D131" s="417">
        <v>9</v>
      </c>
      <c r="E131" s="365"/>
      <c r="F131" s="409">
        <f>ROUND(ROUND(D131,2)*E131,2)</f>
        <v>0</v>
      </c>
    </row>
    <row r="132" spans="1:6" x14ac:dyDescent="0.25">
      <c r="B132" s="414"/>
      <c r="C132" s="407"/>
      <c r="D132" s="392"/>
      <c r="E132" s="357"/>
      <c r="F132" s="392"/>
    </row>
    <row r="133" spans="1:6" x14ac:dyDescent="0.25">
      <c r="B133" s="414"/>
      <c r="C133" s="407"/>
      <c r="D133" s="392"/>
      <c r="E133" s="357"/>
      <c r="F133" s="392"/>
    </row>
    <row r="134" spans="1:6" x14ac:dyDescent="0.25">
      <c r="B134" s="410"/>
      <c r="C134" s="407"/>
      <c r="D134" s="392"/>
      <c r="E134" s="357"/>
      <c r="F134" s="392"/>
    </row>
    <row r="135" spans="1:6" ht="26.4" x14ac:dyDescent="0.25">
      <c r="A135" s="367" t="s">
        <v>292</v>
      </c>
      <c r="B135" s="742" t="s">
        <v>343</v>
      </c>
      <c r="C135" s="407"/>
      <c r="D135" s="392"/>
      <c r="E135" s="357"/>
      <c r="F135" s="392"/>
    </row>
    <row r="136" spans="1:6" x14ac:dyDescent="0.25">
      <c r="B136" s="410"/>
      <c r="C136" s="407"/>
      <c r="D136" s="392"/>
      <c r="E136" s="357"/>
      <c r="F136" s="392"/>
    </row>
    <row r="137" spans="1:6" x14ac:dyDescent="0.25">
      <c r="B137" s="406" t="s">
        <v>178</v>
      </c>
      <c r="C137" s="407"/>
      <c r="D137" s="392"/>
      <c r="E137" s="357"/>
      <c r="F137" s="392"/>
    </row>
    <row r="138" spans="1:6" x14ac:dyDescent="0.25">
      <c r="B138" s="410"/>
      <c r="C138" s="407" t="s">
        <v>179</v>
      </c>
      <c r="D138" s="392">
        <f>7.1^2</f>
        <v>50.41</v>
      </c>
      <c r="E138" s="363"/>
      <c r="F138" s="409"/>
    </row>
    <row r="139" spans="1:6" x14ac:dyDescent="0.25">
      <c r="B139" s="406"/>
      <c r="C139" s="407"/>
      <c r="D139" s="392"/>
      <c r="E139" s="363"/>
      <c r="F139" s="392"/>
    </row>
    <row r="140" spans="1:6" x14ac:dyDescent="0.25">
      <c r="B140" s="406" t="s">
        <v>214</v>
      </c>
      <c r="C140" s="407"/>
      <c r="D140" s="392"/>
      <c r="E140" s="363"/>
      <c r="F140" s="392"/>
    </row>
    <row r="141" spans="1:6" x14ac:dyDescent="0.25">
      <c r="B141" s="406"/>
      <c r="C141" s="407" t="s">
        <v>181</v>
      </c>
      <c r="D141" s="392">
        <f>1/2*2.3*(4.3^2+7.1^2)*1.3</f>
        <v>103.00549999999998</v>
      </c>
      <c r="E141" s="363"/>
      <c r="F141" s="409"/>
    </row>
    <row r="142" spans="1:6" x14ac:dyDescent="0.25">
      <c r="B142" s="406"/>
      <c r="C142" s="407"/>
      <c r="D142" s="392"/>
      <c r="E142" s="363"/>
      <c r="F142" s="392"/>
    </row>
    <row r="143" spans="1:6" x14ac:dyDescent="0.25">
      <c r="B143" s="406" t="s">
        <v>209</v>
      </c>
      <c r="C143" s="407"/>
      <c r="D143" s="392"/>
      <c r="E143" s="363"/>
      <c r="F143" s="392"/>
    </row>
    <row r="144" spans="1:6" x14ac:dyDescent="0.25">
      <c r="B144" s="406"/>
      <c r="C144" s="407" t="s">
        <v>201</v>
      </c>
      <c r="D144" s="392">
        <v>1</v>
      </c>
      <c r="E144" s="363"/>
      <c r="F144" s="409"/>
    </row>
    <row r="145" spans="2:6" x14ac:dyDescent="0.25">
      <c r="B145" s="406"/>
      <c r="C145" s="407"/>
      <c r="D145" s="392"/>
      <c r="E145" s="363"/>
      <c r="F145" s="392"/>
    </row>
    <row r="146" spans="2:6" ht="26.4" x14ac:dyDescent="0.25">
      <c r="B146" s="406" t="s">
        <v>202</v>
      </c>
      <c r="C146" s="407"/>
      <c r="D146" s="392"/>
      <c r="E146" s="363"/>
      <c r="F146" s="392"/>
    </row>
    <row r="147" spans="2:6" x14ac:dyDescent="0.25">
      <c r="B147" s="406"/>
      <c r="C147" s="407" t="s">
        <v>179</v>
      </c>
      <c r="D147" s="392">
        <f>4.4^2</f>
        <v>19.360000000000003</v>
      </c>
      <c r="E147" s="363"/>
      <c r="F147" s="409"/>
    </row>
    <row r="148" spans="2:6" x14ac:dyDescent="0.25">
      <c r="B148" s="406"/>
      <c r="C148" s="407"/>
      <c r="D148" s="392"/>
      <c r="E148" s="363"/>
      <c r="F148" s="392"/>
    </row>
    <row r="149" spans="2:6" ht="26.4" x14ac:dyDescent="0.25">
      <c r="B149" s="406" t="s">
        <v>203</v>
      </c>
      <c r="C149" s="407"/>
      <c r="D149" s="392"/>
      <c r="E149" s="363"/>
      <c r="F149" s="392"/>
    </row>
    <row r="150" spans="2:6" x14ac:dyDescent="0.25">
      <c r="B150" s="406"/>
      <c r="C150" s="407" t="s">
        <v>179</v>
      </c>
      <c r="D150" s="392">
        <f>8.3*4</f>
        <v>33.200000000000003</v>
      </c>
      <c r="E150" s="363"/>
      <c r="F150" s="409"/>
    </row>
    <row r="151" spans="2:6" x14ac:dyDescent="0.25">
      <c r="B151" s="406"/>
      <c r="C151" s="407"/>
      <c r="D151" s="392"/>
      <c r="E151" s="363"/>
      <c r="F151" s="392"/>
    </row>
    <row r="152" spans="2:6" ht="26.4" x14ac:dyDescent="0.25">
      <c r="B152" s="406" t="s">
        <v>204</v>
      </c>
      <c r="C152" s="407"/>
      <c r="D152" s="392"/>
      <c r="E152" s="363"/>
      <c r="F152" s="392"/>
    </row>
    <row r="153" spans="2:6" x14ac:dyDescent="0.25">
      <c r="B153" s="406"/>
      <c r="C153" s="407" t="s">
        <v>181</v>
      </c>
      <c r="D153" s="392">
        <f>4^2*0.8</f>
        <v>12.8</v>
      </c>
      <c r="E153" s="363"/>
      <c r="F153" s="409"/>
    </row>
    <row r="154" spans="2:6" x14ac:dyDescent="0.25">
      <c r="B154" s="406"/>
      <c r="C154" s="407"/>
      <c r="D154" s="392"/>
      <c r="E154" s="363"/>
      <c r="F154" s="392"/>
    </row>
    <row r="155" spans="2:6" x14ac:dyDescent="0.25">
      <c r="B155" s="406" t="s">
        <v>191</v>
      </c>
      <c r="C155" s="407"/>
      <c r="D155" s="392"/>
      <c r="E155" s="363"/>
      <c r="F155" s="392"/>
    </row>
    <row r="156" spans="2:6" x14ac:dyDescent="0.25">
      <c r="B156" s="406"/>
      <c r="C156" s="407" t="s">
        <v>181</v>
      </c>
      <c r="D156" s="392">
        <f>3.2^2*0.1</f>
        <v>1.0240000000000002</v>
      </c>
      <c r="E156" s="363"/>
      <c r="F156" s="409"/>
    </row>
    <row r="157" spans="2:6" x14ac:dyDescent="0.25">
      <c r="B157" s="406"/>
      <c r="C157" s="407"/>
      <c r="D157" s="392"/>
      <c r="E157" s="363"/>
      <c r="F157" s="392"/>
    </row>
    <row r="158" spans="2:6" x14ac:dyDescent="0.25">
      <c r="B158" s="406" t="s">
        <v>215</v>
      </c>
      <c r="C158" s="407"/>
      <c r="D158" s="392"/>
      <c r="E158" s="363"/>
      <c r="F158" s="392"/>
    </row>
    <row r="159" spans="2:6" x14ac:dyDescent="0.25">
      <c r="B159" s="406"/>
      <c r="C159" s="407"/>
      <c r="D159" s="392"/>
      <c r="E159" s="363"/>
      <c r="F159" s="392"/>
    </row>
    <row r="160" spans="2:6" x14ac:dyDescent="0.25">
      <c r="B160" s="406" t="s">
        <v>192</v>
      </c>
      <c r="C160" s="407"/>
      <c r="D160" s="392"/>
      <c r="E160" s="363"/>
      <c r="F160" s="392"/>
    </row>
    <row r="161" spans="2:6" x14ac:dyDescent="0.25">
      <c r="B161" s="406"/>
      <c r="C161" s="407" t="s">
        <v>179</v>
      </c>
      <c r="D161" s="392">
        <f>4*(3*0.8)+4*0.7*1.2</f>
        <v>12.96</v>
      </c>
      <c r="E161" s="363"/>
      <c r="F161" s="409"/>
    </row>
    <row r="162" spans="2:6" x14ac:dyDescent="0.25">
      <c r="B162" s="406"/>
      <c r="C162" s="407"/>
      <c r="D162" s="407"/>
      <c r="E162" s="363"/>
      <c r="F162" s="392"/>
    </row>
    <row r="163" spans="2:6" x14ac:dyDescent="0.25">
      <c r="B163" s="406" t="s">
        <v>193</v>
      </c>
      <c r="C163" s="407"/>
      <c r="D163" s="392"/>
      <c r="E163" s="363"/>
      <c r="F163" s="392"/>
    </row>
    <row r="164" spans="2:6" x14ac:dyDescent="0.25">
      <c r="B164" s="406"/>
      <c r="C164" s="407" t="s">
        <v>181</v>
      </c>
      <c r="D164" s="392">
        <f>3^2*0.8+1.2^2*0.7</f>
        <v>8.2080000000000002</v>
      </c>
      <c r="E164" s="363"/>
      <c r="F164" s="409"/>
    </row>
    <row r="165" spans="2:6" x14ac:dyDescent="0.25">
      <c r="B165" s="406"/>
      <c r="C165" s="407"/>
      <c r="D165" s="407"/>
      <c r="E165" s="363"/>
      <c r="F165" s="392"/>
    </row>
    <row r="166" spans="2:6" x14ac:dyDescent="0.25">
      <c r="B166" s="406" t="s">
        <v>194</v>
      </c>
      <c r="C166" s="407"/>
      <c r="D166" s="392"/>
      <c r="E166" s="363"/>
      <c r="F166" s="392"/>
    </row>
    <row r="167" spans="2:6" x14ac:dyDescent="0.25">
      <c r="B167" s="406"/>
      <c r="C167" s="407" t="s">
        <v>195</v>
      </c>
      <c r="D167" s="392">
        <v>536.21</v>
      </c>
      <c r="E167" s="363"/>
      <c r="F167" s="409"/>
    </row>
    <row r="168" spans="2:6" x14ac:dyDescent="0.25">
      <c r="B168" s="406"/>
      <c r="C168" s="407"/>
      <c r="D168" s="407"/>
      <c r="E168" s="363"/>
      <c r="F168" s="392"/>
    </row>
    <row r="169" spans="2:6" ht="26.4" x14ac:dyDescent="0.25">
      <c r="B169" s="406" t="s">
        <v>205</v>
      </c>
      <c r="C169" s="407"/>
      <c r="D169" s="392"/>
      <c r="E169" s="363"/>
      <c r="F169" s="392"/>
    </row>
    <row r="170" spans="2:6" x14ac:dyDescent="0.25">
      <c r="B170" s="406"/>
      <c r="C170" s="407" t="s">
        <v>181</v>
      </c>
      <c r="D170" s="392">
        <f>D141/1.3-D164-D153</f>
        <v>58.22699999999999</v>
      </c>
      <c r="E170" s="363"/>
      <c r="F170" s="409"/>
    </row>
    <row r="171" spans="2:6" x14ac:dyDescent="0.25">
      <c r="B171" s="406"/>
      <c r="C171" s="407"/>
      <c r="D171" s="407"/>
      <c r="E171" s="363"/>
      <c r="F171" s="392"/>
    </row>
    <row r="172" spans="2:6" x14ac:dyDescent="0.25">
      <c r="B172" s="406"/>
      <c r="C172" s="407"/>
      <c r="D172" s="392"/>
      <c r="E172" s="363"/>
      <c r="F172" s="392"/>
    </row>
    <row r="173" spans="2:6" ht="26.4" x14ac:dyDescent="0.25">
      <c r="B173" s="759" t="s">
        <v>357</v>
      </c>
      <c r="C173" s="407"/>
      <c r="D173" s="392"/>
      <c r="E173" s="363"/>
      <c r="F173" s="392"/>
    </row>
    <row r="174" spans="2:6" x14ac:dyDescent="0.25">
      <c r="B174" s="406"/>
      <c r="C174" s="407" t="s">
        <v>179</v>
      </c>
      <c r="D174" s="392">
        <f>D138</f>
        <v>50.41</v>
      </c>
      <c r="E174" s="363"/>
      <c r="F174" s="409"/>
    </row>
    <row r="175" spans="2:6" x14ac:dyDescent="0.25">
      <c r="B175" s="406"/>
      <c r="C175" s="407"/>
      <c r="D175" s="392"/>
      <c r="E175" s="363"/>
      <c r="F175" s="392"/>
    </row>
    <row r="176" spans="2:6" ht="26.4" x14ac:dyDescent="0.25">
      <c r="B176" s="406" t="s">
        <v>187</v>
      </c>
      <c r="C176" s="407"/>
      <c r="D176" s="392"/>
      <c r="E176" s="363"/>
      <c r="F176" s="392"/>
    </row>
    <row r="177" spans="1:8" x14ac:dyDescent="0.25">
      <c r="B177" s="406"/>
      <c r="C177" s="407" t="s">
        <v>179</v>
      </c>
      <c r="D177" s="392">
        <f>D174</f>
        <v>50.41</v>
      </c>
      <c r="E177" s="363"/>
      <c r="F177" s="409"/>
    </row>
    <row r="178" spans="1:8" x14ac:dyDescent="0.25">
      <c r="B178" s="406"/>
      <c r="C178" s="407"/>
      <c r="D178" s="392"/>
      <c r="E178" s="357"/>
      <c r="F178" s="392"/>
    </row>
    <row r="179" spans="1:8" x14ac:dyDescent="0.25">
      <c r="B179" s="406" t="s">
        <v>206</v>
      </c>
      <c r="C179" s="407"/>
      <c r="D179" s="392"/>
      <c r="E179" s="357"/>
      <c r="F179" s="392"/>
    </row>
    <row r="180" spans="1:8" x14ac:dyDescent="0.25">
      <c r="B180" s="389"/>
      <c r="C180" s="407" t="s">
        <v>201</v>
      </c>
      <c r="D180" s="392">
        <v>1</v>
      </c>
      <c r="E180" s="357"/>
      <c r="F180" s="392"/>
    </row>
    <row r="181" spans="1:8" x14ac:dyDescent="0.25">
      <c r="B181" s="410"/>
      <c r="C181" s="407"/>
      <c r="D181" s="392"/>
      <c r="E181" s="363"/>
      <c r="F181" s="392"/>
    </row>
    <row r="182" spans="1:8" x14ac:dyDescent="0.25">
      <c r="B182" s="413" t="s">
        <v>332</v>
      </c>
      <c r="C182" s="407"/>
      <c r="D182" s="392"/>
      <c r="E182" s="363"/>
      <c r="F182" s="392"/>
    </row>
    <row r="183" spans="1:8" x14ac:dyDescent="0.25">
      <c r="B183" s="389"/>
      <c r="C183" s="407" t="s">
        <v>211</v>
      </c>
      <c r="D183" s="392">
        <v>1</v>
      </c>
      <c r="E183" s="363"/>
      <c r="F183" s="409"/>
    </row>
    <row r="184" spans="1:8" x14ac:dyDescent="0.25">
      <c r="B184" s="389"/>
      <c r="C184" s="407"/>
      <c r="D184" s="407"/>
      <c r="E184" s="357"/>
      <c r="F184" s="392"/>
    </row>
    <row r="185" spans="1:8" x14ac:dyDescent="0.25">
      <c r="B185" s="417" t="s">
        <v>216</v>
      </c>
      <c r="C185" s="418" t="s">
        <v>331</v>
      </c>
      <c r="D185" s="417">
        <v>6</v>
      </c>
      <c r="E185" s="365"/>
      <c r="F185" s="409">
        <f>ROUND(ROUND(D185,2)*E185,2)</f>
        <v>0</v>
      </c>
    </row>
    <row r="186" spans="1:8" x14ac:dyDescent="0.25">
      <c r="B186" s="704"/>
      <c r="C186" s="705"/>
      <c r="D186" s="704"/>
      <c r="E186" s="357"/>
      <c r="F186" s="409"/>
    </row>
    <row r="187" spans="1:8" s="405" customFormat="1" x14ac:dyDescent="0.25">
      <c r="A187" s="376"/>
      <c r="B187" s="605"/>
      <c r="C187" s="45"/>
      <c r="D187" s="46"/>
      <c r="E187" s="363"/>
      <c r="F187" s="408"/>
      <c r="G187" s="607"/>
      <c r="H187" s="608"/>
    </row>
    <row r="188" spans="1:8" s="405" customFormat="1" ht="26.4" x14ac:dyDescent="0.25">
      <c r="A188" s="367" t="s">
        <v>293</v>
      </c>
      <c r="B188" s="742" t="s">
        <v>344</v>
      </c>
      <c r="C188" s="407"/>
      <c r="D188" s="392"/>
      <c r="E188" s="357"/>
      <c r="F188" s="392"/>
    </row>
    <row r="189" spans="1:8" s="405" customFormat="1" x14ac:dyDescent="0.25">
      <c r="A189" s="376"/>
      <c r="B189" s="410"/>
      <c r="C189" s="407"/>
      <c r="D189" s="392"/>
      <c r="E189" s="357"/>
      <c r="F189" s="392"/>
    </row>
    <row r="190" spans="1:8" s="405" customFormat="1" x14ac:dyDescent="0.25">
      <c r="A190" s="367"/>
      <c r="B190" s="406" t="s">
        <v>178</v>
      </c>
      <c r="C190" s="407"/>
      <c r="D190" s="392"/>
      <c r="E190" s="357"/>
      <c r="F190" s="392"/>
    </row>
    <row r="191" spans="1:8" s="405" customFormat="1" x14ac:dyDescent="0.25">
      <c r="A191" s="376"/>
      <c r="B191" s="410"/>
      <c r="C191" s="407" t="s">
        <v>179</v>
      </c>
      <c r="D191" s="392">
        <f>6^2</f>
        <v>36</v>
      </c>
      <c r="E191" s="363"/>
      <c r="F191" s="409"/>
    </row>
    <row r="192" spans="1:8" s="405" customFormat="1" x14ac:dyDescent="0.25">
      <c r="A192" s="376"/>
      <c r="B192" s="410"/>
      <c r="C192" s="407"/>
      <c r="D192" s="392"/>
      <c r="E192" s="363"/>
      <c r="F192" s="409"/>
    </row>
    <row r="193" spans="1:6" s="405" customFormat="1" ht="26.4" x14ac:dyDescent="0.25">
      <c r="A193" s="367"/>
      <c r="B193" s="406" t="s">
        <v>190</v>
      </c>
      <c r="C193" s="407"/>
      <c r="D193" s="392"/>
      <c r="E193" s="363"/>
      <c r="F193" s="409"/>
    </row>
    <row r="194" spans="1:6" s="405" customFormat="1" x14ac:dyDescent="0.25">
      <c r="A194" s="376"/>
      <c r="B194" s="410"/>
      <c r="C194" s="407"/>
      <c r="D194" s="392"/>
      <c r="E194" s="363"/>
      <c r="F194" s="409"/>
    </row>
    <row r="195" spans="1:6" s="405" customFormat="1" x14ac:dyDescent="0.25">
      <c r="A195" s="376"/>
      <c r="B195" s="410"/>
      <c r="C195" s="407" t="s">
        <v>181</v>
      </c>
      <c r="D195" s="392">
        <f>1/2*2*(2.1^2+6^2)*1.3</f>
        <v>52.532999999999994</v>
      </c>
      <c r="E195" s="363"/>
      <c r="F195" s="409"/>
    </row>
    <row r="196" spans="1:6" s="405" customFormat="1" x14ac:dyDescent="0.25">
      <c r="A196" s="376"/>
      <c r="B196" s="412"/>
      <c r="C196" s="407"/>
      <c r="D196" s="392"/>
      <c r="E196" s="363"/>
      <c r="F196" s="409"/>
    </row>
    <row r="197" spans="1:6" s="405" customFormat="1" x14ac:dyDescent="0.25">
      <c r="A197" s="367"/>
      <c r="B197" s="406" t="s">
        <v>191</v>
      </c>
      <c r="C197" s="407"/>
      <c r="D197" s="392"/>
      <c r="E197" s="363"/>
      <c r="F197" s="409"/>
    </row>
    <row r="198" spans="1:6" s="405" customFormat="1" x14ac:dyDescent="0.25">
      <c r="A198" s="376"/>
      <c r="B198" s="410"/>
      <c r="C198" s="407"/>
      <c r="D198" s="392"/>
      <c r="E198" s="363"/>
      <c r="F198" s="409"/>
    </row>
    <row r="199" spans="1:6" s="405" customFormat="1" x14ac:dyDescent="0.25">
      <c r="A199" s="376"/>
      <c r="B199" s="410"/>
      <c r="C199" s="407" t="s">
        <v>181</v>
      </c>
      <c r="D199" s="392">
        <f>2.1^2*0.1</f>
        <v>0.44100000000000006</v>
      </c>
      <c r="E199" s="363"/>
      <c r="F199" s="409"/>
    </row>
    <row r="200" spans="1:6" s="405" customFormat="1" x14ac:dyDescent="0.25">
      <c r="A200" s="376"/>
      <c r="B200" s="410"/>
      <c r="C200" s="407"/>
      <c r="D200" s="392"/>
      <c r="E200" s="363"/>
      <c r="F200" s="409"/>
    </row>
    <row r="201" spans="1:6" s="405" customFormat="1" x14ac:dyDescent="0.25">
      <c r="A201" s="367"/>
      <c r="B201" s="406" t="s">
        <v>256</v>
      </c>
      <c r="C201" s="407"/>
      <c r="D201" s="392"/>
      <c r="E201" s="363"/>
      <c r="F201" s="409"/>
    </row>
    <row r="202" spans="1:6" s="405" customFormat="1" x14ac:dyDescent="0.25">
      <c r="A202" s="376"/>
      <c r="B202" s="410"/>
      <c r="C202" s="407"/>
      <c r="D202" s="392"/>
      <c r="E202" s="363"/>
      <c r="F202" s="409"/>
    </row>
    <row r="203" spans="1:6" s="405" customFormat="1" x14ac:dyDescent="0.25">
      <c r="A203" s="367"/>
      <c r="B203" s="415" t="s">
        <v>192</v>
      </c>
      <c r="C203" s="407"/>
      <c r="D203" s="392"/>
      <c r="E203" s="363"/>
      <c r="F203" s="409"/>
    </row>
    <row r="204" spans="1:6" s="405" customFormat="1" x14ac:dyDescent="0.25">
      <c r="A204" s="376"/>
      <c r="B204" s="410"/>
      <c r="C204" s="407" t="s">
        <v>179</v>
      </c>
      <c r="D204" s="392">
        <f>4*1.9*0.2+4*1.9*1.9+1.5^2</f>
        <v>18.21</v>
      </c>
      <c r="E204" s="363"/>
      <c r="F204" s="409"/>
    </row>
    <row r="205" spans="1:6" s="405" customFormat="1" x14ac:dyDescent="0.25">
      <c r="A205" s="376"/>
      <c r="B205" s="410"/>
      <c r="C205" s="407"/>
      <c r="D205" s="392"/>
      <c r="E205" s="363"/>
      <c r="F205" s="409"/>
    </row>
    <row r="206" spans="1:6" s="405" customFormat="1" x14ac:dyDescent="0.25">
      <c r="A206" s="367"/>
      <c r="B206" s="415" t="s">
        <v>257</v>
      </c>
      <c r="C206" s="407"/>
      <c r="D206" s="392"/>
      <c r="E206" s="363"/>
      <c r="F206" s="409"/>
    </row>
    <row r="207" spans="1:6" s="405" customFormat="1" x14ac:dyDescent="0.25">
      <c r="A207" s="376"/>
      <c r="B207" s="410"/>
      <c r="C207" s="407" t="s">
        <v>181</v>
      </c>
      <c r="D207" s="392">
        <f>1.9^2*0.2*2+4*1.9*0.2*1.5</f>
        <v>3.7240000000000002</v>
      </c>
      <c r="E207" s="363"/>
      <c r="F207" s="409"/>
    </row>
    <row r="208" spans="1:6" s="405" customFormat="1" x14ac:dyDescent="0.25">
      <c r="A208" s="376"/>
      <c r="B208" s="410"/>
      <c r="C208" s="407"/>
      <c r="D208" s="392"/>
      <c r="E208" s="363"/>
      <c r="F208" s="409"/>
    </row>
    <row r="209" spans="1:6" s="405" customFormat="1" x14ac:dyDescent="0.25">
      <c r="A209" s="367"/>
      <c r="B209" s="415" t="s">
        <v>260</v>
      </c>
      <c r="C209" s="407"/>
      <c r="D209" s="392"/>
      <c r="E209" s="363"/>
      <c r="F209" s="409"/>
    </row>
    <row r="210" spans="1:6" s="405" customFormat="1" x14ac:dyDescent="0.25">
      <c r="A210" s="376"/>
      <c r="B210" s="410"/>
      <c r="C210" s="407" t="s">
        <v>195</v>
      </c>
      <c r="D210" s="392">
        <f>554.36+355.3</f>
        <v>909.66000000000008</v>
      </c>
      <c r="E210" s="363"/>
      <c r="F210" s="409"/>
    </row>
    <row r="211" spans="1:6" s="405" customFormat="1" x14ac:dyDescent="0.25">
      <c r="A211" s="376"/>
      <c r="B211" s="410"/>
      <c r="C211" s="407"/>
      <c r="D211" s="392"/>
      <c r="E211" s="363"/>
      <c r="F211" s="409"/>
    </row>
    <row r="212" spans="1:6" s="405" customFormat="1" x14ac:dyDescent="0.25">
      <c r="A212" s="367"/>
      <c r="B212" s="759" t="s">
        <v>259</v>
      </c>
      <c r="C212" s="407"/>
      <c r="D212" s="392"/>
      <c r="E212" s="363"/>
      <c r="F212" s="409"/>
    </row>
    <row r="213" spans="1:6" s="405" customFormat="1" x14ac:dyDescent="0.25">
      <c r="A213" s="376"/>
      <c r="B213" s="410"/>
      <c r="C213" s="407" t="s">
        <v>199</v>
      </c>
      <c r="D213" s="392">
        <v>1</v>
      </c>
      <c r="E213" s="363"/>
      <c r="F213" s="409"/>
    </row>
    <row r="214" spans="1:6" s="405" customFormat="1" x14ac:dyDescent="0.25">
      <c r="A214" s="376"/>
      <c r="B214" s="410"/>
      <c r="C214" s="407"/>
      <c r="D214" s="392"/>
      <c r="E214" s="363"/>
      <c r="F214" s="409"/>
    </row>
    <row r="215" spans="1:6" s="405" customFormat="1" ht="26.4" x14ac:dyDescent="0.25">
      <c r="A215" s="367"/>
      <c r="B215" s="406" t="s">
        <v>208</v>
      </c>
      <c r="C215" s="407"/>
      <c r="D215" s="392"/>
      <c r="E215" s="363"/>
      <c r="F215" s="409"/>
    </row>
    <row r="216" spans="1:6" s="405" customFormat="1" x14ac:dyDescent="0.25">
      <c r="A216" s="376"/>
      <c r="B216" s="410"/>
      <c r="C216" s="407" t="s">
        <v>181</v>
      </c>
      <c r="D216" s="392">
        <f>D195/1.3-1.5^3</f>
        <v>37.034999999999997</v>
      </c>
      <c r="E216" s="363"/>
      <c r="F216" s="409"/>
    </row>
    <row r="217" spans="1:6" s="405" customFormat="1" x14ac:dyDescent="0.25">
      <c r="A217" s="376"/>
      <c r="B217" s="416"/>
      <c r="C217" s="407"/>
      <c r="D217" s="392"/>
      <c r="E217" s="363"/>
      <c r="F217" s="409"/>
    </row>
    <row r="218" spans="1:6" s="405" customFormat="1" ht="26.4" x14ac:dyDescent="0.25">
      <c r="A218" s="367"/>
      <c r="B218" s="759" t="s">
        <v>357</v>
      </c>
      <c r="C218" s="407"/>
      <c r="D218" s="392"/>
      <c r="E218" s="363"/>
      <c r="F218" s="409"/>
    </row>
    <row r="219" spans="1:6" s="405" customFormat="1" x14ac:dyDescent="0.25">
      <c r="A219" s="376"/>
      <c r="B219" s="410"/>
      <c r="C219" s="407" t="s">
        <v>179</v>
      </c>
      <c r="D219" s="392">
        <f>D191</f>
        <v>36</v>
      </c>
      <c r="E219" s="363"/>
      <c r="F219" s="409"/>
    </row>
    <row r="220" spans="1:6" s="405" customFormat="1" x14ac:dyDescent="0.25">
      <c r="A220" s="376"/>
      <c r="B220" s="412"/>
      <c r="C220" s="407"/>
      <c r="D220" s="392"/>
      <c r="E220" s="363"/>
      <c r="F220" s="409"/>
    </row>
    <row r="221" spans="1:6" s="405" customFormat="1" ht="26.4" x14ac:dyDescent="0.25">
      <c r="A221" s="367"/>
      <c r="B221" s="413" t="s">
        <v>187</v>
      </c>
      <c r="C221" s="407"/>
      <c r="D221" s="392"/>
      <c r="E221" s="363"/>
      <c r="F221" s="409"/>
    </row>
    <row r="222" spans="1:6" s="405" customFormat="1" x14ac:dyDescent="0.25">
      <c r="A222" s="376"/>
      <c r="B222" s="410"/>
      <c r="C222" s="407" t="s">
        <v>179</v>
      </c>
      <c r="D222" s="392">
        <f>D219</f>
        <v>36</v>
      </c>
      <c r="E222" s="363"/>
      <c r="F222" s="409"/>
    </row>
    <row r="223" spans="1:6" s="405" customFormat="1" x14ac:dyDescent="0.25">
      <c r="A223" s="376"/>
      <c r="B223" s="410"/>
      <c r="C223" s="407"/>
      <c r="D223" s="392"/>
      <c r="E223" s="363"/>
      <c r="F223" s="409"/>
    </row>
    <row r="224" spans="1:6" s="405" customFormat="1" x14ac:dyDescent="0.25">
      <c r="A224" s="376"/>
      <c r="B224" s="417" t="s">
        <v>258</v>
      </c>
      <c r="C224" s="418" t="s">
        <v>331</v>
      </c>
      <c r="D224" s="417">
        <v>2</v>
      </c>
      <c r="E224" s="365"/>
      <c r="F224" s="409">
        <f>ROUND(ROUND(D224,2)*E224,2)</f>
        <v>0</v>
      </c>
    </row>
    <row r="225" spans="1:6" s="405" customFormat="1" x14ac:dyDescent="0.25">
      <c r="A225" s="376"/>
      <c r="B225" s="605"/>
      <c r="C225" s="618"/>
      <c r="D225" s="619"/>
      <c r="E225" s="707"/>
    </row>
    <row r="226" spans="1:6" s="405" customFormat="1" ht="13.8" thickBot="1" x14ac:dyDescent="0.3">
      <c r="A226" s="420"/>
      <c r="B226" s="421"/>
      <c r="C226" s="422"/>
      <c r="D226" s="593"/>
      <c r="E226" s="366"/>
      <c r="F226" s="424"/>
    </row>
    <row r="227" spans="1:6" s="405" customFormat="1" x14ac:dyDescent="0.25">
      <c r="A227" s="399"/>
      <c r="B227" s="400" t="s">
        <v>251</v>
      </c>
      <c r="C227" s="425" t="s">
        <v>7</v>
      </c>
      <c r="D227" s="592"/>
      <c r="E227" s="359"/>
      <c r="F227" s="426">
        <f>F11+F18+F21+F24+F27+F30+F33+F36+F39+F42+F49+F52+F55+F58+F61+F64+F67+F70+F73+F131+F185+F185+F224</f>
        <v>0</v>
      </c>
    </row>
    <row r="228" spans="1:6" s="405" customFormat="1" x14ac:dyDescent="0.25">
      <c r="A228" s="376"/>
      <c r="B228" s="605"/>
      <c r="C228" s="618"/>
      <c r="D228" s="619"/>
      <c r="E228" s="706"/>
    </row>
    <row r="232" spans="1:6" s="692" customFormat="1" ht="15" customHeight="1" x14ac:dyDescent="0.25">
      <c r="A232" s="367"/>
      <c r="B232" s="454"/>
      <c r="C232" s="368"/>
      <c r="D232" s="390"/>
      <c r="E232" s="498"/>
      <c r="F232" s="407"/>
    </row>
    <row r="234" spans="1:6" ht="38.25" customHeight="1" x14ac:dyDescent="0.25">
      <c r="A234" s="499"/>
      <c r="B234" s="407"/>
      <c r="E234" s="407"/>
    </row>
  </sheetData>
  <sheetProtection algorithmName="SHA-512" hashValue="yGtdT2cP4h1+22MjhXB6IiNdKD/pUnE9BVG+cduNUdy9Uq15vkmd2Ybui7DsgBjb7K6/28mx5wnFc5clE73KQw==" saltValue="/L0HwBsCi70y6VAfPqI4YA==" spinCount="100000" sheet="1" objects="1" scenarios="1"/>
  <mergeCells count="1">
    <mergeCell ref="B1:F1"/>
  </mergeCells>
  <pageMargins left="0.62992125984251968" right="0.27559055118110237" top="0.98425196850393704" bottom="0.98425196850393704" header="0.51181102362204722" footer="0.51181102362204722"/>
  <pageSetup paperSize="9" scale="87" orientation="portrait" useFirstPageNumber="1" r:id="rId1"/>
  <headerFooter alignWithMargins="0">
    <oddHeader>&amp;CRAZSVETLJAVA POVRŠIN ZA AVTOMOBILE V LUKI KOPER</oddHeader>
    <oddFooter>&amp;C
&amp;RPopis površina &amp;A, str. &amp;P</oddFooter>
  </headerFooter>
  <rowBreaks count="2" manualBreakCount="2">
    <brk id="112" max="5" man="1"/>
    <brk id="220"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I65"/>
  <sheetViews>
    <sheetView view="pageBreakPreview" zoomScaleNormal="85" zoomScaleSheetLayoutView="100" workbookViewId="0">
      <selection activeCell="E20" sqref="E20"/>
    </sheetView>
  </sheetViews>
  <sheetFormatPr defaultColWidth="9.109375" defaultRowHeight="13.2" x14ac:dyDescent="0.25"/>
  <cols>
    <col min="1" max="1" width="6.6640625" style="584" customWidth="1"/>
    <col min="2" max="2" width="59.5546875" style="448" customWidth="1"/>
    <col min="3" max="3" width="6.33203125" style="450" customWidth="1"/>
    <col min="4" max="4" width="6.5546875" style="449" bestFit="1" customWidth="1"/>
    <col min="5" max="5" width="10.6640625" style="450" customWidth="1"/>
    <col min="6" max="6" width="10.6640625" style="428" customWidth="1"/>
    <col min="7" max="7" width="11.33203125" style="407" customWidth="1"/>
    <col min="8" max="8" width="12.44140625" style="428" customWidth="1"/>
    <col min="9" max="16384" width="9.109375" style="428"/>
  </cols>
  <sheetData>
    <row r="1" spans="1:8" s="585" customFormat="1" x14ac:dyDescent="0.25">
      <c r="A1" s="584"/>
      <c r="B1" s="749" t="s">
        <v>15</v>
      </c>
      <c r="C1" s="758"/>
      <c r="D1" s="758"/>
      <c r="E1" s="758"/>
      <c r="F1" s="758"/>
      <c r="G1" s="368"/>
    </row>
    <row r="2" spans="1:8" s="589" customFormat="1" x14ac:dyDescent="0.25">
      <c r="A2" s="595"/>
      <c r="B2" s="596"/>
      <c r="C2" s="708"/>
      <c r="D2" s="372"/>
      <c r="E2" s="597"/>
      <c r="F2" s="374"/>
      <c r="G2" s="375"/>
    </row>
    <row r="3" spans="1:8" s="589" customFormat="1" ht="15.6" x14ac:dyDescent="0.25">
      <c r="A3" s="598"/>
      <c r="B3" s="377" t="s">
        <v>244</v>
      </c>
      <c r="C3" s="601"/>
      <c r="D3" s="600"/>
      <c r="E3" s="601"/>
      <c r="F3" s="602"/>
      <c r="G3" s="375"/>
    </row>
    <row r="4" spans="1:8" s="589" customFormat="1" ht="13.8" x14ac:dyDescent="0.25">
      <c r="A4" s="598"/>
      <c r="B4" s="382"/>
      <c r="C4" s="601"/>
      <c r="D4" s="600"/>
      <c r="E4" s="601"/>
      <c r="F4" s="602"/>
      <c r="G4" s="375"/>
    </row>
    <row r="5" spans="1:8" s="583" customFormat="1" ht="15.6" x14ac:dyDescent="0.25">
      <c r="A5" s="581" t="s">
        <v>337</v>
      </c>
      <c r="B5" s="384" t="s">
        <v>246</v>
      </c>
      <c r="C5" s="709"/>
      <c r="D5" s="385"/>
      <c r="E5" s="385"/>
      <c r="F5" s="385"/>
      <c r="G5" s="385"/>
    </row>
    <row r="6" spans="1:8" s="583" customFormat="1" ht="15.6" x14ac:dyDescent="0.25">
      <c r="A6" s="581"/>
      <c r="B6" s="384"/>
      <c r="C6" s="709"/>
      <c r="D6" s="385"/>
      <c r="E6" s="385"/>
      <c r="F6" s="385"/>
      <c r="G6" s="385"/>
    </row>
    <row r="7" spans="1:8" s="589" customFormat="1" ht="13.8" thickBot="1" x14ac:dyDescent="0.3">
      <c r="A7" s="584"/>
      <c r="B7" s="448"/>
      <c r="C7" s="450"/>
      <c r="D7" s="449"/>
      <c r="E7" s="450"/>
      <c r="F7" s="428"/>
      <c r="G7" s="375"/>
    </row>
    <row r="8" spans="1:8" s="589" customFormat="1" ht="27" thickBot="1" x14ac:dyDescent="0.3">
      <c r="A8" s="590" t="s">
        <v>8</v>
      </c>
      <c r="B8" s="452" t="s">
        <v>9</v>
      </c>
      <c r="C8" s="710" t="s">
        <v>10</v>
      </c>
      <c r="D8" s="396" t="s">
        <v>1</v>
      </c>
      <c r="E8" s="453" t="s">
        <v>12</v>
      </c>
      <c r="F8" s="398" t="s">
        <v>11</v>
      </c>
      <c r="G8" s="375"/>
    </row>
    <row r="9" spans="1:8" s="405" customFormat="1" x14ac:dyDescent="0.25">
      <c r="A9" s="376"/>
      <c r="B9" s="605"/>
      <c r="C9" s="117"/>
      <c r="D9" s="46"/>
      <c r="E9" s="549"/>
      <c r="F9" s="606"/>
      <c r="G9" s="607"/>
      <c r="H9" s="608"/>
    </row>
    <row r="10" spans="1:8" s="609" customFormat="1" ht="118.8" x14ac:dyDescent="0.25">
      <c r="A10" s="367" t="s">
        <v>288</v>
      </c>
      <c r="B10" s="57" t="s">
        <v>77</v>
      </c>
      <c r="C10" s="117" t="s">
        <v>6</v>
      </c>
      <c r="D10" s="46">
        <v>6</v>
      </c>
      <c r="E10" s="186"/>
      <c r="F10" s="409">
        <f>ROUND(ROUND(D10,2)*E10,2)</f>
        <v>0</v>
      </c>
    </row>
    <row r="11" spans="1:8" s="405" customFormat="1" x14ac:dyDescent="0.25">
      <c r="A11" s="376"/>
      <c r="B11" s="610"/>
      <c r="C11" s="654"/>
      <c r="D11" s="611"/>
      <c r="E11" s="724"/>
      <c r="F11" s="125"/>
      <c r="G11" s="607"/>
      <c r="H11" s="608"/>
    </row>
    <row r="12" spans="1:8" s="609" customFormat="1" ht="52.8" x14ac:dyDescent="0.25">
      <c r="A12" s="44" t="s">
        <v>289</v>
      </c>
      <c r="B12" s="57" t="s">
        <v>94</v>
      </c>
      <c r="C12" s="117" t="s">
        <v>6</v>
      </c>
      <c r="D12" s="46">
        <v>6</v>
      </c>
      <c r="E12" s="186"/>
      <c r="F12" s="409">
        <f>ROUND(ROUND(D12,2)*E12,2)</f>
        <v>0</v>
      </c>
    </row>
    <row r="13" spans="1:8" s="609" customFormat="1" ht="13.8" x14ac:dyDescent="0.25">
      <c r="A13" s="44"/>
      <c r="B13" s="57"/>
      <c r="C13" s="117"/>
      <c r="D13" s="46"/>
      <c r="E13" s="124"/>
      <c r="F13" s="125"/>
    </row>
    <row r="14" spans="1:8" s="613" customFormat="1" ht="26.4" x14ac:dyDescent="0.25">
      <c r="A14" s="44" t="s">
        <v>290</v>
      </c>
      <c r="B14" s="57" t="s">
        <v>14</v>
      </c>
      <c r="C14" s="117"/>
      <c r="D14" s="46"/>
      <c r="E14" s="725"/>
      <c r="F14" s="125"/>
      <c r="G14" s="47"/>
    </row>
    <row r="15" spans="1:8" s="613" customFormat="1" x14ac:dyDescent="0.25">
      <c r="A15" s="44"/>
      <c r="B15" s="49" t="s">
        <v>16</v>
      </c>
      <c r="C15" s="118" t="s">
        <v>3</v>
      </c>
      <c r="D15" s="62">
        <v>580</v>
      </c>
      <c r="E15" s="726"/>
      <c r="F15" s="409">
        <f>ROUND(ROUND(D15,2)*E15,2)</f>
        <v>0</v>
      </c>
      <c r="G15" s="47"/>
    </row>
    <row r="16" spans="1:8" s="613" customFormat="1" x14ac:dyDescent="0.25">
      <c r="A16" s="614"/>
      <c r="B16" s="615"/>
      <c r="C16" s="711"/>
      <c r="D16" s="616"/>
      <c r="E16" s="727"/>
      <c r="F16" s="125"/>
    </row>
    <row r="17" spans="1:8" s="613" customFormat="1" x14ac:dyDescent="0.25">
      <c r="A17" s="44" t="s">
        <v>291</v>
      </c>
      <c r="B17" s="617" t="s">
        <v>102</v>
      </c>
      <c r="C17" s="117"/>
      <c r="D17" s="46"/>
      <c r="E17" s="725"/>
      <c r="F17" s="125"/>
      <c r="G17" s="47"/>
    </row>
    <row r="18" spans="1:8" s="613" customFormat="1" x14ac:dyDescent="0.25">
      <c r="A18" s="44"/>
      <c r="B18" s="605" t="s">
        <v>101</v>
      </c>
      <c r="C18" s="118" t="s">
        <v>3</v>
      </c>
      <c r="D18" s="62">
        <v>680</v>
      </c>
      <c r="E18" s="726"/>
      <c r="F18" s="409">
        <f>ROUND(ROUND(D18,2)*E18,2)</f>
        <v>0</v>
      </c>
      <c r="G18" s="47"/>
    </row>
    <row r="19" spans="1:8" s="613" customFormat="1" x14ac:dyDescent="0.25">
      <c r="A19" s="44"/>
      <c r="B19" s="57"/>
      <c r="C19" s="117"/>
      <c r="D19" s="46"/>
      <c r="E19" s="725"/>
      <c r="F19" s="125"/>
      <c r="G19" s="47"/>
    </row>
    <row r="20" spans="1:8" s="613" customFormat="1" ht="39.6" x14ac:dyDescent="0.25">
      <c r="A20" s="44" t="s">
        <v>292</v>
      </c>
      <c r="B20" s="617" t="s">
        <v>13</v>
      </c>
      <c r="C20" s="706"/>
      <c r="D20" s="619"/>
      <c r="E20" s="725"/>
      <c r="F20" s="125"/>
      <c r="G20" s="408"/>
    </row>
    <row r="21" spans="1:8" s="613" customFormat="1" x14ac:dyDescent="0.25">
      <c r="A21" s="399"/>
      <c r="B21" s="605" t="s">
        <v>5</v>
      </c>
      <c r="C21" s="706" t="s">
        <v>3</v>
      </c>
      <c r="D21" s="619">
        <v>100</v>
      </c>
      <c r="E21" s="726"/>
      <c r="F21" s="409">
        <f>ROUND(ROUND(D21,2)*E21,2)</f>
        <v>0</v>
      </c>
      <c r="G21" s="408"/>
    </row>
    <row r="22" spans="1:8" s="624" customFormat="1" x14ac:dyDescent="0.25">
      <c r="A22" s="620"/>
      <c r="B22" s="621"/>
      <c r="C22" s="712"/>
      <c r="D22" s="623"/>
      <c r="E22" s="552"/>
      <c r="F22" s="125"/>
    </row>
    <row r="23" spans="1:8" s="624" customFormat="1" ht="26.4" x14ac:dyDescent="0.25">
      <c r="A23" s="44" t="s">
        <v>293</v>
      </c>
      <c r="B23" s="621" t="s">
        <v>81</v>
      </c>
      <c r="C23" s="706" t="s">
        <v>2</v>
      </c>
      <c r="D23" s="619">
        <v>80</v>
      </c>
      <c r="E23" s="553"/>
      <c r="F23" s="409">
        <f>ROUND(ROUND(D23,2)*E23,2)</f>
        <v>0</v>
      </c>
    </row>
    <row r="24" spans="1:8" s="629" customFormat="1" x14ac:dyDescent="0.25">
      <c r="A24" s="625"/>
      <c r="B24" s="626"/>
      <c r="C24" s="713"/>
      <c r="D24" s="628"/>
      <c r="E24" s="725"/>
      <c r="F24" s="125"/>
    </row>
    <row r="25" spans="1:8" s="629" customFormat="1" x14ac:dyDescent="0.25">
      <c r="A25" s="44" t="s">
        <v>294</v>
      </c>
      <c r="B25" s="617" t="s">
        <v>82</v>
      </c>
      <c r="C25" s="713" t="s">
        <v>2</v>
      </c>
      <c r="D25" s="628">
        <v>6</v>
      </c>
      <c r="E25" s="726"/>
      <c r="F25" s="409">
        <f>ROUND(ROUND(D25,2)*E25,2)</f>
        <v>0</v>
      </c>
    </row>
    <row r="26" spans="1:8" s="405" customFormat="1" x14ac:dyDescent="0.25">
      <c r="A26" s="44"/>
      <c r="B26" s="617"/>
      <c r="C26" s="706"/>
      <c r="D26" s="619"/>
      <c r="E26" s="552"/>
      <c r="F26" s="125"/>
      <c r="H26" s="409"/>
    </row>
    <row r="27" spans="1:8" s="405" customFormat="1" ht="39" customHeight="1" x14ac:dyDescent="0.25">
      <c r="A27" s="44" t="s">
        <v>295</v>
      </c>
      <c r="B27" s="617" t="s">
        <v>79</v>
      </c>
      <c r="C27" s="706" t="s">
        <v>2</v>
      </c>
      <c r="D27" s="619">
        <v>36</v>
      </c>
      <c r="E27" s="728"/>
      <c r="F27" s="409">
        <f>ROUND(ROUND(D27,2)*E27,2)</f>
        <v>0</v>
      </c>
    </row>
    <row r="28" spans="1:8" s="633" customFormat="1" ht="12.75" customHeight="1" x14ac:dyDescent="0.25">
      <c r="A28" s="630"/>
      <c r="B28" s="631"/>
      <c r="C28" s="714"/>
      <c r="E28" s="729"/>
      <c r="F28" s="125"/>
    </row>
    <row r="29" spans="1:8" s="633" customFormat="1" ht="66" x14ac:dyDescent="0.25">
      <c r="A29" s="44" t="s">
        <v>296</v>
      </c>
      <c r="B29" s="634" t="s">
        <v>70</v>
      </c>
      <c r="C29" s="715"/>
      <c r="E29" s="729"/>
      <c r="F29" s="125"/>
    </row>
    <row r="30" spans="1:8" s="633" customFormat="1" ht="15.6" x14ac:dyDescent="0.25">
      <c r="A30" s="630"/>
      <c r="B30" s="636" t="s">
        <v>67</v>
      </c>
      <c r="C30" s="716" t="s">
        <v>3</v>
      </c>
      <c r="D30" s="635">
        <v>350</v>
      </c>
      <c r="E30" s="730"/>
      <c r="F30" s="409">
        <f>ROUND(ROUND(D30,2)*E30,2)</f>
        <v>0</v>
      </c>
    </row>
    <row r="31" spans="1:8" s="633" customFormat="1" ht="15.75" customHeight="1" x14ac:dyDescent="0.25">
      <c r="A31" s="630"/>
      <c r="B31" s="636" t="s">
        <v>48</v>
      </c>
      <c r="C31" s="715" t="s">
        <v>2</v>
      </c>
      <c r="D31" s="635">
        <v>6</v>
      </c>
      <c r="E31" s="728"/>
      <c r="F31" s="409">
        <f>ROUND(ROUND(D31,2)*E31,2)</f>
        <v>0</v>
      </c>
    </row>
    <row r="32" spans="1:8" s="638" customFormat="1" x14ac:dyDescent="0.25">
      <c r="A32" s="376"/>
      <c r="B32" s="605" t="s">
        <v>69</v>
      </c>
      <c r="C32" s="715" t="s">
        <v>2</v>
      </c>
      <c r="D32" s="635">
        <v>25</v>
      </c>
      <c r="E32" s="728"/>
      <c r="F32" s="409">
        <f>ROUND(ROUND(D32,2)*E32,2)</f>
        <v>0</v>
      </c>
    </row>
    <row r="33" spans="1:8" s="638" customFormat="1" x14ac:dyDescent="0.25">
      <c r="A33" s="376"/>
      <c r="B33" s="605" t="s">
        <v>68</v>
      </c>
      <c r="C33" s="715" t="s">
        <v>2</v>
      </c>
      <c r="D33" s="635">
        <v>25</v>
      </c>
      <c r="E33" s="728"/>
      <c r="F33" s="409">
        <f>ROUND(ROUND(D33,2)*E33,2)</f>
        <v>0</v>
      </c>
    </row>
    <row r="34" spans="1:8" s="405" customFormat="1" x14ac:dyDescent="0.25">
      <c r="A34" s="614"/>
      <c r="B34" s="617"/>
      <c r="C34" s="706"/>
      <c r="D34" s="619"/>
      <c r="E34" s="724"/>
      <c r="F34" s="125"/>
    </row>
    <row r="35" spans="1:8" s="405" customFormat="1" ht="26.4" x14ac:dyDescent="0.25">
      <c r="A35" s="44" t="s">
        <v>297</v>
      </c>
      <c r="B35" s="639" t="s">
        <v>76</v>
      </c>
      <c r="C35" s="715" t="s">
        <v>2</v>
      </c>
      <c r="D35" s="635">
        <v>6</v>
      </c>
      <c r="E35" s="728"/>
      <c r="F35" s="409">
        <f>ROUND(ROUND(D35,2)*E35,2)</f>
        <v>0</v>
      </c>
    </row>
    <row r="36" spans="1:8" s="642" customFormat="1" x14ac:dyDescent="0.25">
      <c r="A36" s="376"/>
      <c r="B36" s="615"/>
      <c r="C36" s="711"/>
      <c r="D36" s="640"/>
      <c r="E36" s="731"/>
      <c r="F36" s="125"/>
      <c r="G36" s="641"/>
    </row>
    <row r="37" spans="1:8" s="642" customFormat="1" ht="26.4" x14ac:dyDescent="0.25">
      <c r="A37" s="44" t="s">
        <v>298</v>
      </c>
      <c r="B37" s="639" t="s">
        <v>95</v>
      </c>
      <c r="C37" s="717"/>
      <c r="D37" s="644"/>
      <c r="E37" s="732"/>
      <c r="F37" s="125"/>
      <c r="G37" s="645"/>
    </row>
    <row r="38" spans="1:8" s="405" customFormat="1" x14ac:dyDescent="0.25">
      <c r="A38" s="376"/>
      <c r="B38" s="617" t="s">
        <v>55</v>
      </c>
      <c r="C38" s="618" t="s">
        <v>2</v>
      </c>
      <c r="D38" s="647">
        <v>3</v>
      </c>
      <c r="E38" s="724"/>
      <c r="F38" s="125"/>
      <c r="G38" s="408"/>
      <c r="H38" s="646"/>
    </row>
    <row r="39" spans="1:8" s="405" customFormat="1" x14ac:dyDescent="0.25">
      <c r="A39" s="376"/>
      <c r="B39" s="617" t="s">
        <v>103</v>
      </c>
      <c r="C39" s="618" t="s">
        <v>2</v>
      </c>
      <c r="D39" s="647">
        <v>3</v>
      </c>
      <c r="E39" s="724"/>
      <c r="F39" s="125"/>
      <c r="G39" s="408"/>
      <c r="H39" s="646"/>
    </row>
    <row r="40" spans="1:8" s="642" customFormat="1" ht="26.4" x14ac:dyDescent="0.25">
      <c r="A40" s="376"/>
      <c r="B40" s="605" t="s">
        <v>71</v>
      </c>
      <c r="C40" s="706" t="s">
        <v>2</v>
      </c>
      <c r="D40" s="647">
        <v>1</v>
      </c>
      <c r="E40" s="733"/>
      <c r="F40" s="125"/>
      <c r="G40" s="645"/>
    </row>
    <row r="41" spans="1:8" s="642" customFormat="1" ht="26.4" x14ac:dyDescent="0.25">
      <c r="A41" s="376"/>
      <c r="B41" s="605" t="s">
        <v>19</v>
      </c>
      <c r="C41" s="706" t="s">
        <v>2</v>
      </c>
      <c r="D41" s="607">
        <v>1</v>
      </c>
      <c r="E41" s="734"/>
      <c r="F41" s="125"/>
      <c r="G41" s="641"/>
    </row>
    <row r="42" spans="1:8" s="642" customFormat="1" ht="13.8" x14ac:dyDescent="0.25">
      <c r="A42" s="376"/>
      <c r="B42" s="605" t="s">
        <v>18</v>
      </c>
      <c r="C42" s="706" t="s">
        <v>2</v>
      </c>
      <c r="D42" s="607">
        <v>1</v>
      </c>
      <c r="E42" s="734"/>
      <c r="F42" s="125"/>
      <c r="G42" s="641"/>
    </row>
    <row r="43" spans="1:8" s="659" customFormat="1" x14ac:dyDescent="0.25">
      <c r="A43" s="399"/>
      <c r="B43" s="657" t="s">
        <v>17</v>
      </c>
      <c r="C43" s="718" t="s">
        <v>6</v>
      </c>
      <c r="D43" s="419">
        <v>1</v>
      </c>
      <c r="E43" s="735"/>
      <c r="F43" s="409">
        <f>ROUND(ROUND(D43,2)*E43,2)</f>
        <v>0</v>
      </c>
      <c r="G43" s="641"/>
    </row>
    <row r="44" spans="1:8" s="642" customFormat="1" x14ac:dyDescent="0.25">
      <c r="A44" s="376"/>
      <c r="B44" s="615"/>
      <c r="C44" s="711"/>
      <c r="D44" s="640"/>
      <c r="E44" s="731"/>
      <c r="F44" s="125"/>
      <c r="G44" s="641"/>
    </row>
    <row r="45" spans="1:8" s="642" customFormat="1" ht="39.6" x14ac:dyDescent="0.25">
      <c r="A45" s="44" t="s">
        <v>299</v>
      </c>
      <c r="B45" s="639" t="s">
        <v>97</v>
      </c>
      <c r="C45" s="706" t="s">
        <v>6</v>
      </c>
      <c r="D45" s="607">
        <v>1</v>
      </c>
      <c r="E45" s="736"/>
      <c r="F45" s="409">
        <f>ROUND(ROUND(D45,2)*E45,2)</f>
        <v>0</v>
      </c>
      <c r="G45" s="645"/>
    </row>
    <row r="46" spans="1:8" s="609" customFormat="1" ht="13.8" x14ac:dyDescent="0.25">
      <c r="A46" s="44"/>
      <c r="B46" s="49"/>
      <c r="C46" s="117"/>
      <c r="D46" s="46"/>
      <c r="E46" s="124"/>
      <c r="F46" s="125"/>
      <c r="G46" s="660"/>
    </row>
    <row r="47" spans="1:8" s="609" customFormat="1" ht="66" x14ac:dyDescent="0.25">
      <c r="A47" s="44" t="s">
        <v>300</v>
      </c>
      <c r="B47" s="661" t="s">
        <v>98</v>
      </c>
      <c r="C47" s="117"/>
      <c r="D47" s="88"/>
      <c r="E47" s="737"/>
      <c r="F47" s="125"/>
      <c r="G47" s="660"/>
    </row>
    <row r="48" spans="1:8" s="609" customFormat="1" ht="184.8" x14ac:dyDescent="0.25">
      <c r="A48" s="44"/>
      <c r="B48" s="662" t="s">
        <v>96</v>
      </c>
      <c r="C48" s="117"/>
      <c r="D48" s="88"/>
      <c r="E48" s="737"/>
      <c r="F48" s="125"/>
      <c r="G48" s="660"/>
    </row>
    <row r="49" spans="1:9" s="609" customFormat="1" ht="13.8" x14ac:dyDescent="0.25">
      <c r="A49" s="44"/>
      <c r="B49" s="657" t="s">
        <v>17</v>
      </c>
      <c r="C49" s="718" t="s">
        <v>6</v>
      </c>
      <c r="D49" s="419">
        <v>1</v>
      </c>
      <c r="E49" s="738"/>
      <c r="F49" s="409">
        <f>ROUND(ROUND(D49,2)*E49,2)</f>
        <v>0</v>
      </c>
      <c r="G49" s="660"/>
    </row>
    <row r="50" spans="1:9" s="624" customFormat="1" x14ac:dyDescent="0.25">
      <c r="A50" s="680"/>
      <c r="B50" s="681"/>
      <c r="C50" s="719"/>
      <c r="D50" s="623"/>
      <c r="E50" s="552"/>
      <c r="F50" s="125"/>
    </row>
    <row r="51" spans="1:9" s="624" customFormat="1" ht="26.4" x14ac:dyDescent="0.25">
      <c r="A51" s="44" t="s">
        <v>301</v>
      </c>
      <c r="B51" s="681" t="s">
        <v>72</v>
      </c>
      <c r="C51" s="706" t="s">
        <v>4</v>
      </c>
      <c r="D51" s="619">
        <v>1</v>
      </c>
      <c r="E51" s="553"/>
      <c r="F51" s="409">
        <f>ROUND(ROUND(D51,2)*E51,2)</f>
        <v>0</v>
      </c>
    </row>
    <row r="52" spans="1:9" s="405" customFormat="1" x14ac:dyDescent="0.25">
      <c r="A52" s="614"/>
      <c r="B52" s="617"/>
      <c r="C52" s="706"/>
      <c r="D52" s="619"/>
      <c r="E52" s="724"/>
      <c r="F52" s="125"/>
    </row>
    <row r="53" spans="1:9" s="405" customFormat="1" ht="39.6" x14ac:dyDescent="0.25">
      <c r="A53" s="44" t="s">
        <v>302</v>
      </c>
      <c r="B53" s="639" t="s">
        <v>92</v>
      </c>
      <c r="C53" s="706" t="s">
        <v>4</v>
      </c>
      <c r="D53" s="619">
        <v>1</v>
      </c>
      <c r="E53" s="728"/>
      <c r="F53" s="409">
        <f>ROUND(ROUND(D53,2)*E53,2)</f>
        <v>0</v>
      </c>
    </row>
    <row r="54" spans="1:9" s="638" customFormat="1" ht="13.8" thickBot="1" x14ac:dyDescent="0.3">
      <c r="A54" s="683"/>
      <c r="B54" s="684"/>
      <c r="C54" s="720"/>
      <c r="D54" s="686"/>
      <c r="E54" s="739"/>
      <c r="F54" s="721"/>
      <c r="G54" s="405"/>
    </row>
    <row r="55" spans="1:9" s="405" customFormat="1" x14ac:dyDescent="0.25">
      <c r="A55" s="614"/>
      <c r="B55" s="615" t="s">
        <v>0</v>
      </c>
      <c r="C55" s="711" t="s">
        <v>7</v>
      </c>
      <c r="D55" s="402"/>
      <c r="E55" s="740"/>
      <c r="F55" s="722">
        <f>F10+F12+F15+F18+F21+F23+F25+F27+F30+F31+F32+F33+F35+F43+F45+F49+F51+F53</f>
        <v>0</v>
      </c>
    </row>
    <row r="56" spans="1:9" s="405" customFormat="1" x14ac:dyDescent="0.25">
      <c r="A56" s="614"/>
      <c r="B56" s="615"/>
      <c r="C56" s="723"/>
      <c r="D56" s="402"/>
      <c r="E56" s="687"/>
      <c r="F56" s="404"/>
      <c r="H56" s="638"/>
      <c r="I56" s="638"/>
    </row>
    <row r="57" spans="1:9" s="405" customFormat="1" x14ac:dyDescent="0.25">
      <c r="A57" s="614"/>
      <c r="B57" s="615"/>
      <c r="C57" s="723"/>
      <c r="D57" s="402"/>
      <c r="E57" s="687"/>
      <c r="F57" s="404"/>
      <c r="H57" s="638"/>
      <c r="I57" s="638"/>
    </row>
    <row r="58" spans="1:9" s="638" customFormat="1" x14ac:dyDescent="0.25">
      <c r="A58" s="598"/>
      <c r="B58" s="688"/>
      <c r="C58" s="691"/>
      <c r="D58" s="690"/>
      <c r="E58" s="691"/>
      <c r="G58" s="405"/>
    </row>
    <row r="59" spans="1:9" s="638" customFormat="1" x14ac:dyDescent="0.25">
      <c r="A59" s="598"/>
      <c r="B59" s="688"/>
      <c r="C59" s="691"/>
      <c r="D59" s="690"/>
      <c r="E59" s="691"/>
      <c r="G59" s="405"/>
    </row>
    <row r="60" spans="1:9" s="638" customFormat="1" x14ac:dyDescent="0.25">
      <c r="A60" s="598"/>
      <c r="B60" s="688"/>
      <c r="C60" s="691"/>
      <c r="D60" s="690"/>
      <c r="E60" s="691"/>
      <c r="G60" s="405"/>
    </row>
    <row r="61" spans="1:9" s="638" customFormat="1" x14ac:dyDescent="0.25">
      <c r="A61" s="598"/>
      <c r="B61" s="688"/>
      <c r="C61" s="691"/>
      <c r="D61" s="690"/>
      <c r="E61" s="691"/>
      <c r="G61" s="405"/>
    </row>
    <row r="62" spans="1:9" s="638" customFormat="1" x14ac:dyDescent="0.25">
      <c r="A62" s="598"/>
      <c r="B62" s="688"/>
      <c r="C62" s="691"/>
      <c r="D62" s="690"/>
      <c r="E62" s="691"/>
      <c r="G62" s="405"/>
    </row>
    <row r="63" spans="1:9" s="583" customFormat="1" ht="15" customHeight="1" x14ac:dyDescent="0.25">
      <c r="A63" s="598"/>
      <c r="B63" s="688"/>
      <c r="C63" s="691"/>
      <c r="D63" s="690"/>
      <c r="E63" s="691"/>
      <c r="F63" s="638"/>
      <c r="G63" s="385"/>
    </row>
    <row r="65" spans="1:7" ht="38.25" customHeight="1" x14ac:dyDescent="0.25">
      <c r="A65" s="594"/>
      <c r="B65" s="428"/>
      <c r="E65" s="428"/>
      <c r="G65" s="428"/>
    </row>
  </sheetData>
  <sheetProtection algorithmName="SHA-512" hashValue="SZBWsw1ZgF/ChIvyWeKP/xetWZ7qegm9k/8E7cID+NX0C5cw8CsdHV8Bczk0yA+HDWSSW55Fn/mxqJicZKGhRQ==" saltValue="hooWt9IC4fYP34xHLLUFFg==" spinCount="100000" sheet="1" objects="1" scenarios="1"/>
  <mergeCells count="1">
    <mergeCell ref="B1:F1"/>
  </mergeCells>
  <pageMargins left="0.62992125984251968" right="0.27559055118110237" top="0.98425196850393704" bottom="0.98425196850393704" header="0.51181102362204722" footer="0.51181102362204722"/>
  <pageSetup paperSize="9" scale="90" orientation="portrait" useFirstPageNumber="1" r:id="rId1"/>
  <headerFooter alignWithMargins="0">
    <oddFooter>&amp;RPopis površina &amp;A, str. &amp;P</oddFooter>
  </headerFooter>
  <rowBreaks count="2" manualBreakCount="2">
    <brk id="34" max="6" man="1"/>
    <brk id="56"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sheetPr>
  <dimension ref="A1:I50"/>
  <sheetViews>
    <sheetView view="pageBreakPreview" zoomScaleNormal="85" zoomScaleSheetLayoutView="100" workbookViewId="0">
      <selection activeCell="E15" sqref="E15"/>
    </sheetView>
  </sheetViews>
  <sheetFormatPr defaultColWidth="9.109375" defaultRowHeight="13.2" x14ac:dyDescent="0.25"/>
  <cols>
    <col min="1" max="1" width="4.88671875" style="9" bestFit="1" customWidth="1"/>
    <col min="2" max="2" width="59.5546875" style="6" customWidth="1"/>
    <col min="3" max="3" width="6.6640625" style="191" customWidth="1"/>
    <col min="4" max="4" width="7.6640625" style="35" customWidth="1"/>
    <col min="5" max="5" width="10.6640625" style="4" customWidth="1"/>
    <col min="6" max="6" width="10.6640625" style="5" customWidth="1"/>
    <col min="7" max="7" width="30.33203125" style="2" customWidth="1"/>
    <col min="8" max="8" width="12.44140625" style="5" customWidth="1"/>
    <col min="9" max="16384" width="9.109375" style="5"/>
  </cols>
  <sheetData>
    <row r="1" spans="1:9" s="191" customFormat="1" x14ac:dyDescent="0.25">
      <c r="A1" s="9"/>
      <c r="B1" s="751" t="s">
        <v>15</v>
      </c>
      <c r="C1" s="755"/>
      <c r="D1" s="755"/>
      <c r="E1" s="755"/>
      <c r="F1" s="309"/>
    </row>
    <row r="2" spans="1:9" s="104" customFormat="1" x14ac:dyDescent="0.25">
      <c r="A2" s="98"/>
      <c r="B2" s="99"/>
      <c r="C2" s="101"/>
      <c r="D2" s="102"/>
      <c r="E2" s="103"/>
      <c r="F2" s="96"/>
    </row>
    <row r="3" spans="1:9" s="104" customFormat="1" ht="15.6" x14ac:dyDescent="0.25">
      <c r="A3" s="30"/>
      <c r="B3" s="105"/>
      <c r="C3" s="37"/>
      <c r="D3" s="31"/>
      <c r="E3" s="32"/>
      <c r="F3" s="96"/>
    </row>
    <row r="4" spans="1:9" s="104" customFormat="1" ht="13.8" x14ac:dyDescent="0.25">
      <c r="A4" s="30"/>
      <c r="B4" s="56"/>
      <c r="C4" s="37"/>
      <c r="D4" s="31"/>
      <c r="E4" s="32"/>
      <c r="F4" s="96"/>
    </row>
    <row r="5" spans="1:9" s="108" customFormat="1" ht="15.6" x14ac:dyDescent="0.25">
      <c r="A5" s="106" t="s">
        <v>327</v>
      </c>
      <c r="B5" s="106" t="s">
        <v>225</v>
      </c>
      <c r="C5" s="107"/>
      <c r="D5" s="107"/>
      <c r="E5" s="107"/>
      <c r="F5" s="107"/>
    </row>
    <row r="6" spans="1:9" s="108" customFormat="1" ht="15.6" x14ac:dyDescent="0.25">
      <c r="A6" s="106"/>
      <c r="B6" s="106"/>
      <c r="C6" s="107"/>
      <c r="D6" s="107"/>
      <c r="E6" s="107"/>
      <c r="F6" s="107"/>
    </row>
    <row r="7" spans="1:9" s="104" customFormat="1" ht="13.8" thickBot="1" x14ac:dyDescent="0.3">
      <c r="A7" s="9"/>
      <c r="B7" s="6"/>
      <c r="C7" s="35"/>
      <c r="D7" s="4"/>
      <c r="E7" s="5"/>
      <c r="F7" s="96"/>
    </row>
    <row r="8" spans="1:9" s="104" customFormat="1" ht="27" thickBot="1" x14ac:dyDescent="0.3">
      <c r="A8" s="14" t="s">
        <v>8</v>
      </c>
      <c r="B8" s="15" t="s">
        <v>9</v>
      </c>
      <c r="C8" s="41" t="s">
        <v>10</v>
      </c>
      <c r="D8" s="36" t="s">
        <v>1</v>
      </c>
      <c r="E8" s="16" t="s">
        <v>12</v>
      </c>
      <c r="F8" s="17" t="s">
        <v>11</v>
      </c>
      <c r="G8" s="96"/>
    </row>
    <row r="9" spans="1:9" s="12" customFormat="1" x14ac:dyDescent="0.25">
      <c r="A9" s="18"/>
      <c r="B9" s="19"/>
      <c r="C9" s="22"/>
      <c r="D9" s="33"/>
      <c r="E9" s="25"/>
      <c r="F9" s="26"/>
      <c r="H9" s="13"/>
      <c r="I9" s="13"/>
    </row>
    <row r="10" spans="1:9" s="55" customFormat="1" x14ac:dyDescent="0.25">
      <c r="A10" s="112"/>
      <c r="B10" s="113"/>
      <c r="C10" s="119"/>
      <c r="D10" s="111"/>
      <c r="E10" s="554"/>
      <c r="F10" s="47"/>
    </row>
    <row r="11" spans="1:9" s="55" customFormat="1" ht="26.4" x14ac:dyDescent="0.25">
      <c r="A11" s="44" t="s">
        <v>252</v>
      </c>
      <c r="B11" s="113" t="s">
        <v>106</v>
      </c>
      <c r="C11" s="64" t="s">
        <v>4</v>
      </c>
      <c r="D11" s="65">
        <v>1</v>
      </c>
      <c r="E11" s="694"/>
      <c r="F11" s="228">
        <f>ROUND(ROUND(D11,2)*E11,2)</f>
        <v>0</v>
      </c>
    </row>
    <row r="12" spans="1:9" s="55" customFormat="1" x14ac:dyDescent="0.25">
      <c r="A12" s="112"/>
      <c r="B12" s="113"/>
      <c r="C12" s="119"/>
      <c r="D12" s="111"/>
      <c r="E12" s="554"/>
      <c r="F12" s="47"/>
    </row>
    <row r="13" spans="1:9" s="55" customFormat="1" x14ac:dyDescent="0.25">
      <c r="A13" s="44" t="s">
        <v>253</v>
      </c>
      <c r="B13" s="127" t="s">
        <v>105</v>
      </c>
      <c r="C13" s="64" t="s">
        <v>4</v>
      </c>
      <c r="D13" s="65">
        <v>1</v>
      </c>
      <c r="E13" s="694"/>
      <c r="F13" s="228">
        <f>ROUND(ROUND(D13,2)*E13,2)</f>
        <v>0</v>
      </c>
    </row>
    <row r="14" spans="1:9" s="12" customFormat="1" x14ac:dyDescent="0.25">
      <c r="A14" s="18"/>
      <c r="B14" s="50"/>
      <c r="C14" s="64"/>
      <c r="D14" s="65"/>
      <c r="E14" s="363"/>
      <c r="F14" s="47"/>
    </row>
    <row r="15" spans="1:9" s="12" customFormat="1" x14ac:dyDescent="0.25">
      <c r="A15" s="44" t="s">
        <v>254</v>
      </c>
      <c r="B15" s="127" t="s">
        <v>107</v>
      </c>
      <c r="C15" s="64" t="s">
        <v>4</v>
      </c>
      <c r="D15" s="65">
        <v>1</v>
      </c>
      <c r="E15" s="365"/>
      <c r="F15" s="228">
        <f>ROUND(ROUND(D15,2)*E15,2)</f>
        <v>0</v>
      </c>
    </row>
    <row r="16" spans="1:9" s="12" customFormat="1" x14ac:dyDescent="0.25">
      <c r="A16" s="18"/>
      <c r="B16" s="50"/>
      <c r="C16" s="64"/>
      <c r="D16" s="65"/>
      <c r="E16" s="363"/>
      <c r="F16" s="47"/>
    </row>
    <row r="17" spans="1:9" s="12" customFormat="1" x14ac:dyDescent="0.25">
      <c r="A17" s="44" t="s">
        <v>255</v>
      </c>
      <c r="B17" s="126" t="s">
        <v>108</v>
      </c>
      <c r="C17" s="64" t="s">
        <v>4</v>
      </c>
      <c r="D17" s="65">
        <v>1</v>
      </c>
      <c r="E17" s="365"/>
      <c r="F17" s="228">
        <f>ROUND(ROUND(D17,2)*E17,2)</f>
        <v>0</v>
      </c>
    </row>
    <row r="18" spans="1:9" s="12" customFormat="1" x14ac:dyDescent="0.25">
      <c r="A18" s="18"/>
      <c r="B18" s="50"/>
      <c r="C18" s="64"/>
      <c r="D18" s="65"/>
      <c r="E18" s="363"/>
      <c r="F18" s="47"/>
    </row>
    <row r="19" spans="1:9" s="12" customFormat="1" x14ac:dyDescent="0.25">
      <c r="A19" s="44" t="s">
        <v>345</v>
      </c>
      <c r="B19" s="126" t="s">
        <v>324</v>
      </c>
      <c r="C19" s="64" t="s">
        <v>4</v>
      </c>
      <c r="D19" s="65">
        <v>1</v>
      </c>
      <c r="E19" s="365"/>
      <c r="F19" s="228">
        <f>ROUND(ROUND(D19,2)*E19,2)</f>
        <v>0</v>
      </c>
    </row>
    <row r="20" spans="1:9" s="13" customFormat="1" ht="13.8" thickBot="1" x14ac:dyDescent="0.3">
      <c r="A20" s="54"/>
      <c r="B20" s="91"/>
      <c r="C20" s="92"/>
      <c r="D20" s="93"/>
      <c r="E20" s="701"/>
      <c r="F20" s="192"/>
      <c r="G20" s="12"/>
    </row>
    <row r="21" spans="1:9" s="12" customFormat="1" x14ac:dyDescent="0.25">
      <c r="A21" s="18"/>
      <c r="B21" s="19" t="s">
        <v>0</v>
      </c>
      <c r="C21" s="188" t="s">
        <v>7</v>
      </c>
      <c r="D21" s="33"/>
      <c r="E21" s="25"/>
      <c r="F21" s="189">
        <f>F11+F13+F15+F17+F19</f>
        <v>0</v>
      </c>
    </row>
    <row r="22" spans="1:9" s="12" customFormat="1" x14ac:dyDescent="0.25">
      <c r="A22" s="18"/>
      <c r="B22" s="19"/>
      <c r="C22" s="22"/>
      <c r="D22" s="33"/>
      <c r="E22" s="25"/>
      <c r="F22" s="26"/>
      <c r="H22" s="13"/>
      <c r="I22" s="13"/>
    </row>
    <row r="23" spans="1:9" s="13" customFormat="1" x14ac:dyDescent="0.25">
      <c r="A23" s="30"/>
      <c r="B23" s="24"/>
      <c r="C23" s="43"/>
      <c r="D23" s="38"/>
      <c r="E23" s="121"/>
      <c r="F23" s="52"/>
      <c r="G23" s="12"/>
    </row>
    <row r="24" spans="1:9" s="13" customFormat="1" x14ac:dyDescent="0.25">
      <c r="A24" s="30"/>
      <c r="B24" s="24"/>
      <c r="C24" s="43"/>
      <c r="D24" s="38"/>
      <c r="E24" s="27"/>
      <c r="G24" s="12"/>
    </row>
    <row r="25" spans="1:9" s="116" customFormat="1" x14ac:dyDescent="0.25">
      <c r="A25" s="30"/>
      <c r="B25" s="24"/>
      <c r="C25" s="43"/>
      <c r="D25" s="38"/>
      <c r="E25" s="27"/>
      <c r="F25" s="13"/>
      <c r="G25" s="115"/>
    </row>
    <row r="26" spans="1:9" s="13" customFormat="1" x14ac:dyDescent="0.25">
      <c r="A26" s="30"/>
      <c r="B26" s="24"/>
      <c r="C26" s="43"/>
      <c r="D26" s="38"/>
      <c r="E26" s="27"/>
      <c r="G26" s="12"/>
    </row>
    <row r="27" spans="1:9" s="13" customFormat="1" x14ac:dyDescent="0.25">
      <c r="A27" s="30"/>
      <c r="B27" s="24"/>
      <c r="C27" s="43"/>
      <c r="D27" s="38"/>
      <c r="E27" s="27"/>
      <c r="G27" s="12"/>
    </row>
    <row r="28" spans="1:9" s="13" customFormat="1" x14ac:dyDescent="0.25">
      <c r="A28" s="30"/>
      <c r="B28" s="24"/>
      <c r="C28" s="43"/>
      <c r="D28" s="38"/>
      <c r="E28" s="27"/>
      <c r="G28" s="12"/>
    </row>
    <row r="29" spans="1:9" s="13" customFormat="1" x14ac:dyDescent="0.25">
      <c r="A29" s="30"/>
      <c r="B29" s="24"/>
      <c r="C29" s="43"/>
      <c r="D29" s="38"/>
      <c r="E29" s="27"/>
      <c r="G29" s="12"/>
    </row>
    <row r="30" spans="1:9" s="13" customFormat="1" x14ac:dyDescent="0.25">
      <c r="A30" s="30"/>
      <c r="B30" s="24"/>
      <c r="C30" s="43"/>
      <c r="D30" s="38"/>
      <c r="E30" s="27"/>
      <c r="G30" s="12"/>
    </row>
    <row r="31" spans="1:9" s="13" customFormat="1" x14ac:dyDescent="0.25">
      <c r="A31" s="30"/>
      <c r="B31" s="24"/>
      <c r="C31" s="43"/>
      <c r="D31" s="38"/>
      <c r="E31" s="27"/>
      <c r="G31" s="12"/>
    </row>
    <row r="32" spans="1:9" s="13" customFormat="1" x14ac:dyDescent="0.25">
      <c r="A32" s="30"/>
      <c r="B32" s="24"/>
      <c r="C32" s="43"/>
      <c r="D32" s="38"/>
      <c r="E32" s="27"/>
      <c r="G32" s="12"/>
    </row>
    <row r="33" spans="1:7" s="13" customFormat="1" x14ac:dyDescent="0.25">
      <c r="A33" s="30"/>
      <c r="B33" s="24"/>
      <c r="C33" s="43"/>
      <c r="D33" s="38"/>
      <c r="E33" s="27"/>
      <c r="G33" s="12"/>
    </row>
    <row r="34" spans="1:7" s="13" customFormat="1" x14ac:dyDescent="0.25">
      <c r="A34" s="30"/>
      <c r="B34" s="24"/>
      <c r="C34" s="43"/>
      <c r="D34" s="38"/>
      <c r="E34" s="27"/>
      <c r="G34" s="12"/>
    </row>
    <row r="35" spans="1:7" s="13" customFormat="1" x14ac:dyDescent="0.25">
      <c r="A35" s="30"/>
      <c r="B35" s="24"/>
      <c r="C35" s="43"/>
      <c r="D35" s="38"/>
      <c r="E35" s="27"/>
      <c r="G35" s="12"/>
    </row>
    <row r="36" spans="1:7" s="13" customFormat="1" x14ac:dyDescent="0.25">
      <c r="A36" s="30"/>
      <c r="B36" s="24"/>
      <c r="C36" s="43"/>
      <c r="D36" s="38"/>
      <c r="E36" s="27"/>
      <c r="G36" s="12"/>
    </row>
    <row r="37" spans="1:7" s="13" customFormat="1" x14ac:dyDescent="0.25">
      <c r="A37" s="30"/>
      <c r="B37" s="24"/>
      <c r="C37" s="43"/>
      <c r="D37" s="38"/>
      <c r="E37" s="27"/>
      <c r="G37" s="12"/>
    </row>
    <row r="38" spans="1:7" s="13" customFormat="1" x14ac:dyDescent="0.25">
      <c r="A38" s="30"/>
      <c r="B38" s="24"/>
      <c r="C38" s="43"/>
      <c r="D38" s="38"/>
      <c r="E38" s="27"/>
      <c r="G38" s="12"/>
    </row>
    <row r="39" spans="1:7" s="13" customFormat="1" x14ac:dyDescent="0.25">
      <c r="A39" s="30"/>
      <c r="B39" s="24"/>
      <c r="C39" s="43"/>
      <c r="D39" s="38"/>
      <c r="E39" s="27"/>
      <c r="G39" s="12"/>
    </row>
    <row r="40" spans="1:7" s="13" customFormat="1" x14ac:dyDescent="0.25">
      <c r="A40" s="30"/>
      <c r="B40" s="24"/>
      <c r="C40" s="43"/>
      <c r="D40" s="38"/>
      <c r="E40" s="27"/>
      <c r="G40" s="12"/>
    </row>
    <row r="41" spans="1:7" s="13" customFormat="1" x14ac:dyDescent="0.25">
      <c r="A41" s="30"/>
      <c r="B41" s="24"/>
      <c r="C41" s="43"/>
      <c r="D41" s="38"/>
      <c r="E41" s="27"/>
      <c r="G41" s="12"/>
    </row>
    <row r="42" spans="1:7" s="13" customFormat="1" x14ac:dyDescent="0.25">
      <c r="A42" s="30"/>
      <c r="B42" s="24"/>
      <c r="C42" s="43"/>
      <c r="D42" s="38"/>
      <c r="E42" s="27"/>
      <c r="G42" s="12"/>
    </row>
    <row r="43" spans="1:7" s="13" customFormat="1" x14ac:dyDescent="0.25">
      <c r="A43" s="30"/>
      <c r="B43" s="24"/>
      <c r="C43" s="43"/>
      <c r="D43" s="38"/>
      <c r="E43" s="27"/>
      <c r="G43" s="12"/>
    </row>
    <row r="44" spans="1:7" s="13" customFormat="1" x14ac:dyDescent="0.25">
      <c r="A44" s="30"/>
      <c r="B44" s="24"/>
      <c r="C44" s="43"/>
      <c r="D44" s="38"/>
      <c r="E44" s="27"/>
      <c r="G44" s="12"/>
    </row>
    <row r="48" spans="1:7" s="7" customFormat="1" ht="15" customHeight="1" x14ac:dyDescent="0.25">
      <c r="A48" s="9"/>
      <c r="B48" s="6"/>
      <c r="C48" s="191"/>
      <c r="D48" s="35"/>
      <c r="E48" s="4"/>
      <c r="F48" s="5"/>
      <c r="G48" s="120"/>
    </row>
    <row r="50" spans="1:7" ht="38.25" customHeight="1" x14ac:dyDescent="0.25">
      <c r="A50" s="3"/>
      <c r="B50" s="5"/>
      <c r="E50" s="5"/>
      <c r="G50" s="5"/>
    </row>
  </sheetData>
  <sheetProtection algorithmName="SHA-512" hashValue="gFfCX07QuNCsVUkopnAkQ+tp3SdP/UOkJMtu2CxjeuhpW02O2hujxvjjSoRcIcEitKghx/VwKWG1+rO5VjnxeQ==" saltValue="lmKPWv7j8FHfq9cyERuZ1Q==" spinCount="100000" sheet="1" objects="1" scenarios="1"/>
  <mergeCells count="1">
    <mergeCell ref="B1:E1"/>
  </mergeCells>
  <pageMargins left="0.62992125984251968" right="0.27559055118110237" top="0.98425196850393704" bottom="0.98425196850393704" header="0.51181102362204722" footer="0.51181102362204722"/>
  <pageSetup paperSize="9" scale="90" orientation="portrait" useFirstPageNumber="1" r:id="rId1"/>
  <headerFooter alignWithMargins="0">
    <oddHeader>&amp;CRAZSVETLJAVA POVRŠIN ZA AVTOMOBILE V LUKI KOPER</oddHeader>
    <oddFooter>&amp;C
&amp;RPopis površina &amp;A, str.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view="pageBreakPreview" zoomScale="70" zoomScaleNormal="100" zoomScaleSheetLayoutView="70" workbookViewId="0">
      <selection activeCell="A33" sqref="A33"/>
    </sheetView>
  </sheetViews>
  <sheetFormatPr defaultColWidth="10.33203125" defaultRowHeight="13.8" x14ac:dyDescent="0.25"/>
  <cols>
    <col min="1" max="1" width="110.44140625" style="132" customWidth="1"/>
    <col min="2" max="16384" width="10.33203125" style="132"/>
  </cols>
  <sheetData>
    <row r="1" spans="1:6" x14ac:dyDescent="0.25">
      <c r="A1" s="128" t="s">
        <v>109</v>
      </c>
      <c r="B1" s="129"/>
      <c r="C1" s="129"/>
      <c r="D1" s="130"/>
      <c r="E1" s="131"/>
      <c r="F1" s="131"/>
    </row>
    <row r="2" spans="1:6" ht="21" customHeight="1" x14ac:dyDescent="0.25">
      <c r="A2" s="133" t="s">
        <v>110</v>
      </c>
      <c r="B2" s="134"/>
      <c r="C2" s="134"/>
      <c r="D2" s="135"/>
      <c r="E2" s="136"/>
      <c r="F2" s="136"/>
    </row>
    <row r="3" spans="1:6" x14ac:dyDescent="0.25">
      <c r="A3" s="133" t="s">
        <v>111</v>
      </c>
      <c r="B3" s="134"/>
      <c r="C3" s="134"/>
      <c r="D3" s="135"/>
      <c r="E3" s="136"/>
      <c r="F3" s="136"/>
    </row>
    <row r="4" spans="1:6" x14ac:dyDescent="0.25">
      <c r="A4" s="133" t="s">
        <v>112</v>
      </c>
      <c r="B4" s="134"/>
      <c r="C4" s="134"/>
      <c r="D4" s="130"/>
      <c r="E4" s="136"/>
      <c r="F4" s="136"/>
    </row>
    <row r="5" spans="1:6" x14ac:dyDescent="0.25">
      <c r="A5" s="133" t="s">
        <v>113</v>
      </c>
      <c r="B5" s="134"/>
      <c r="C5" s="134"/>
      <c r="D5" s="130"/>
      <c r="E5" s="136"/>
      <c r="F5" s="136"/>
    </row>
    <row r="6" spans="1:6" x14ac:dyDescent="0.25">
      <c r="A6" s="133" t="s">
        <v>114</v>
      </c>
      <c r="B6" s="134"/>
      <c r="C6" s="134"/>
      <c r="D6" s="130"/>
      <c r="E6" s="136"/>
      <c r="F6" s="136"/>
    </row>
    <row r="7" spans="1:6" x14ac:dyDescent="0.25">
      <c r="A7" s="133" t="s">
        <v>115</v>
      </c>
      <c r="B7" s="134"/>
      <c r="C7" s="134"/>
      <c r="D7" s="130"/>
      <c r="E7" s="136"/>
      <c r="F7" s="136"/>
    </row>
    <row r="8" spans="1:6" x14ac:dyDescent="0.25">
      <c r="A8" s="133" t="s">
        <v>116</v>
      </c>
      <c r="B8" s="134"/>
      <c r="C8" s="134"/>
      <c r="D8" s="130"/>
      <c r="E8" s="136"/>
      <c r="F8" s="136"/>
    </row>
    <row r="9" spans="1:6" x14ac:dyDescent="0.25">
      <c r="A9" s="133" t="s">
        <v>117</v>
      </c>
      <c r="B9" s="134"/>
      <c r="C9" s="134"/>
      <c r="D9" s="130"/>
      <c r="E9" s="136"/>
      <c r="F9" s="136"/>
    </row>
    <row r="10" spans="1:6" x14ac:dyDescent="0.25">
      <c r="A10" s="133" t="s">
        <v>118</v>
      </c>
      <c r="B10" s="134"/>
      <c r="C10" s="134"/>
      <c r="D10" s="130"/>
      <c r="E10" s="136"/>
      <c r="F10" s="136"/>
    </row>
    <row r="11" spans="1:6" x14ac:dyDescent="0.25">
      <c r="A11" s="133" t="s">
        <v>119</v>
      </c>
      <c r="B11" s="134"/>
      <c r="C11" s="134"/>
      <c r="D11" s="130"/>
      <c r="E11" s="136"/>
      <c r="F11" s="136"/>
    </row>
    <row r="12" spans="1:6" x14ac:dyDescent="0.25">
      <c r="A12" s="133" t="s">
        <v>120</v>
      </c>
      <c r="B12" s="134"/>
      <c r="C12" s="134"/>
      <c r="D12" s="130"/>
      <c r="E12" s="137"/>
      <c r="F12" s="136"/>
    </row>
    <row r="13" spans="1:6" x14ac:dyDescent="0.25">
      <c r="A13" s="133" t="s">
        <v>121</v>
      </c>
      <c r="B13" s="134"/>
      <c r="C13" s="134"/>
      <c r="D13" s="130"/>
      <c r="E13" s="136"/>
      <c r="F13" s="136"/>
    </row>
    <row r="14" spans="1:6" x14ac:dyDescent="0.25">
      <c r="A14" s="133" t="s">
        <v>122</v>
      </c>
      <c r="B14" s="134"/>
      <c r="C14" s="134"/>
      <c r="D14" s="130"/>
      <c r="E14" s="136"/>
      <c r="F14" s="136"/>
    </row>
    <row r="15" spans="1:6" ht="27.6" x14ac:dyDescent="0.25">
      <c r="A15" s="133" t="s">
        <v>123</v>
      </c>
      <c r="B15" s="134"/>
      <c r="C15" s="134"/>
      <c r="D15" s="130"/>
      <c r="E15" s="136"/>
      <c r="F15" s="136"/>
    </row>
    <row r="16" spans="1:6" ht="27.6" x14ac:dyDescent="0.25">
      <c r="A16" s="133" t="s">
        <v>124</v>
      </c>
      <c r="B16" s="134"/>
      <c r="C16" s="134"/>
      <c r="D16" s="130"/>
      <c r="E16" s="136"/>
      <c r="F16" s="136"/>
    </row>
    <row r="17" spans="1:6" ht="27.6" x14ac:dyDescent="0.25">
      <c r="A17" s="133" t="s">
        <v>125</v>
      </c>
      <c r="B17" s="134"/>
      <c r="C17" s="134"/>
      <c r="D17" s="130"/>
      <c r="E17" s="136"/>
      <c r="F17" s="136"/>
    </row>
    <row r="18" spans="1:6" ht="55.2" x14ac:dyDescent="0.25">
      <c r="A18" s="133" t="s">
        <v>126</v>
      </c>
      <c r="B18" s="134"/>
      <c r="C18" s="134"/>
      <c r="D18" s="130"/>
      <c r="E18" s="136"/>
      <c r="F18" s="136"/>
    </row>
    <row r="19" spans="1:6" ht="27.6" x14ac:dyDescent="0.25">
      <c r="A19" s="133" t="s">
        <v>127</v>
      </c>
      <c r="B19" s="134"/>
      <c r="C19" s="134"/>
      <c r="D19" s="130"/>
      <c r="E19" s="136"/>
      <c r="F19" s="136"/>
    </row>
    <row r="20" spans="1:6" ht="27.6" x14ac:dyDescent="0.25">
      <c r="A20" s="133" t="s">
        <v>128</v>
      </c>
      <c r="B20" s="134"/>
      <c r="C20" s="134"/>
      <c r="D20" s="130"/>
      <c r="E20" s="136"/>
      <c r="F20" s="136"/>
    </row>
    <row r="21" spans="1:6" x14ac:dyDescent="0.25">
      <c r="A21" s="133" t="s">
        <v>129</v>
      </c>
      <c r="B21" s="134"/>
      <c r="C21" s="134"/>
      <c r="D21" s="130"/>
      <c r="E21" s="136"/>
      <c r="F21" s="136"/>
    </row>
    <row r="22" spans="1:6" ht="41.4" x14ac:dyDescent="0.25">
      <c r="A22" s="133" t="s">
        <v>130</v>
      </c>
      <c r="B22" s="134"/>
      <c r="C22" s="134"/>
      <c r="D22" s="130"/>
      <c r="E22" s="136"/>
      <c r="F22" s="136"/>
    </row>
    <row r="23" spans="1:6" ht="41.4" x14ac:dyDescent="0.25">
      <c r="A23" s="148" t="s">
        <v>166</v>
      </c>
      <c r="B23" s="146"/>
      <c r="C23" s="146"/>
    </row>
    <row r="24" spans="1:6" ht="27.6" x14ac:dyDescent="0.25">
      <c r="A24" s="148" t="s">
        <v>167</v>
      </c>
      <c r="B24" s="146"/>
      <c r="C24" s="146"/>
    </row>
    <row r="25" spans="1:6" ht="82.8" x14ac:dyDescent="0.25">
      <c r="A25" s="148" t="s">
        <v>168</v>
      </c>
      <c r="B25" s="146"/>
      <c r="C25" s="146"/>
    </row>
    <row r="26" spans="1:6" ht="27.6" x14ac:dyDescent="0.25">
      <c r="A26" s="148" t="s">
        <v>169</v>
      </c>
      <c r="B26" s="146"/>
      <c r="C26" s="146"/>
    </row>
  </sheetData>
  <sheetProtection algorithmName="SHA-512" hashValue="HrSAqufOn/nYVCo+0U0+EmpQdYsb1VdD0YV4lrgwKyGmID3PpFvc4JZgcgyPs93qs/cMPsmt+pDYdauZ7z+u3w==" saltValue="a+sutOB3yom2RsGGwKUIfw==" spinCount="100000"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8"/>
  <sheetViews>
    <sheetView view="pageBreakPreview" zoomScale="85" zoomScaleNormal="115" zoomScaleSheetLayoutView="85" workbookViewId="0">
      <selection activeCell="L9" sqref="L9"/>
    </sheetView>
  </sheetViews>
  <sheetFormatPr defaultColWidth="10.33203125" defaultRowHeight="13.2" x14ac:dyDescent="0.25"/>
  <cols>
    <col min="1" max="1" width="1.88671875" style="138" bestFit="1" customWidth="1"/>
    <col min="2" max="2" width="85.33203125" style="139" customWidth="1"/>
    <col min="3" max="16384" width="10.33203125" style="140"/>
  </cols>
  <sheetData>
    <row r="1" spans="1:2" ht="39.6" x14ac:dyDescent="0.25">
      <c r="B1" s="139" t="s">
        <v>131</v>
      </c>
    </row>
    <row r="2" spans="1:2" ht="57.75" customHeight="1" x14ac:dyDescent="0.25">
      <c r="B2" s="139" t="s">
        <v>132</v>
      </c>
    </row>
    <row r="3" spans="1:2" ht="31.5" customHeight="1" x14ac:dyDescent="0.25">
      <c r="B3" s="139" t="s">
        <v>133</v>
      </c>
    </row>
    <row r="4" spans="1:2" ht="39.6" x14ac:dyDescent="0.25">
      <c r="B4" s="139" t="s">
        <v>134</v>
      </c>
    </row>
    <row r="5" spans="1:2" ht="26.4" x14ac:dyDescent="0.25">
      <c r="B5" s="139" t="s">
        <v>135</v>
      </c>
    </row>
    <row r="6" spans="1:2" ht="26.4" x14ac:dyDescent="0.25">
      <c r="B6" s="139" t="s">
        <v>170</v>
      </c>
    </row>
    <row r="7" spans="1:2" x14ac:dyDescent="0.25">
      <c r="B7" s="147" t="s">
        <v>136</v>
      </c>
    </row>
    <row r="8" spans="1:2" ht="78" customHeight="1" x14ac:dyDescent="0.25">
      <c r="B8" s="139" t="s">
        <v>137</v>
      </c>
    </row>
    <row r="9" spans="1:2" ht="277.2" x14ac:dyDescent="0.25">
      <c r="B9" s="139" t="s">
        <v>171</v>
      </c>
    </row>
    <row r="10" spans="1:2" ht="52.8" x14ac:dyDescent="0.25">
      <c r="B10" s="139" t="s">
        <v>138</v>
      </c>
    </row>
    <row r="11" spans="1:2" ht="105.6" x14ac:dyDescent="0.25">
      <c r="B11" s="139" t="s">
        <v>172</v>
      </c>
    </row>
    <row r="13" spans="1:2" x14ac:dyDescent="0.25">
      <c r="B13" s="141" t="s">
        <v>139</v>
      </c>
    </row>
    <row r="14" spans="1:2" x14ac:dyDescent="0.25">
      <c r="A14" s="138" t="s">
        <v>140</v>
      </c>
      <c r="B14" s="139" t="s">
        <v>141</v>
      </c>
    </row>
    <row r="15" spans="1:2" x14ac:dyDescent="0.25">
      <c r="A15" s="138" t="s">
        <v>140</v>
      </c>
      <c r="B15" s="139" t="s">
        <v>142</v>
      </c>
    </row>
    <row r="16" spans="1:2" x14ac:dyDescent="0.25">
      <c r="A16" s="138" t="s">
        <v>140</v>
      </c>
      <c r="B16" s="139" t="s">
        <v>143</v>
      </c>
    </row>
    <row r="17" spans="1:2" x14ac:dyDescent="0.25">
      <c r="A17" s="138" t="s">
        <v>140</v>
      </c>
      <c r="B17" s="139" t="s">
        <v>144</v>
      </c>
    </row>
    <row r="18" spans="1:2" ht="26.4" x14ac:dyDescent="0.25">
      <c r="A18" s="138" t="s">
        <v>140</v>
      </c>
      <c r="B18" s="139" t="s">
        <v>145</v>
      </c>
    </row>
    <row r="19" spans="1:2" x14ac:dyDescent="0.25">
      <c r="A19" s="138" t="s">
        <v>140</v>
      </c>
      <c r="B19" s="139" t="s">
        <v>146</v>
      </c>
    </row>
    <row r="20" spans="1:2" ht="12.75" customHeight="1" x14ac:dyDescent="0.25">
      <c r="A20" s="138" t="s">
        <v>140</v>
      </c>
      <c r="B20" s="139" t="s">
        <v>147</v>
      </c>
    </row>
    <row r="21" spans="1:2" x14ac:dyDescent="0.25">
      <c r="A21" s="138" t="s">
        <v>140</v>
      </c>
      <c r="B21" s="139" t="s">
        <v>148</v>
      </c>
    </row>
    <row r="22" spans="1:2" x14ac:dyDescent="0.25">
      <c r="A22" s="138" t="s">
        <v>140</v>
      </c>
      <c r="B22" s="139" t="s">
        <v>149</v>
      </c>
    </row>
    <row r="23" spans="1:2" ht="39.75" customHeight="1" x14ac:dyDescent="0.25">
      <c r="A23" s="138" t="s">
        <v>140</v>
      </c>
      <c r="B23" s="139" t="s">
        <v>150</v>
      </c>
    </row>
    <row r="24" spans="1:2" x14ac:dyDescent="0.25">
      <c r="A24" s="138" t="s">
        <v>140</v>
      </c>
      <c r="B24" s="139" t="s">
        <v>151</v>
      </c>
    </row>
    <row r="25" spans="1:2" x14ac:dyDescent="0.25">
      <c r="A25" s="138" t="s">
        <v>140</v>
      </c>
      <c r="B25" s="139" t="s">
        <v>152</v>
      </c>
    </row>
    <row r="26" spans="1:2" x14ac:dyDescent="0.25">
      <c r="A26" s="138" t="s">
        <v>140</v>
      </c>
      <c r="B26" s="139" t="s">
        <v>153</v>
      </c>
    </row>
    <row r="27" spans="1:2" x14ac:dyDescent="0.25">
      <c r="A27" s="138" t="s">
        <v>140</v>
      </c>
      <c r="B27" s="139" t="s">
        <v>154</v>
      </c>
    </row>
    <row r="28" spans="1:2" x14ac:dyDescent="0.25">
      <c r="A28" s="138" t="s">
        <v>140</v>
      </c>
      <c r="B28" s="139" t="s">
        <v>155</v>
      </c>
    </row>
    <row r="29" spans="1:2" x14ac:dyDescent="0.25">
      <c r="A29" s="138" t="s">
        <v>140</v>
      </c>
      <c r="B29" s="139" t="s">
        <v>156</v>
      </c>
    </row>
    <row r="30" spans="1:2" x14ac:dyDescent="0.25">
      <c r="A30" s="138" t="s">
        <v>140</v>
      </c>
      <c r="B30" s="139" t="s">
        <v>157</v>
      </c>
    </row>
    <row r="31" spans="1:2" x14ac:dyDescent="0.25">
      <c r="A31" s="138" t="s">
        <v>140</v>
      </c>
      <c r="B31" s="139" t="s">
        <v>158</v>
      </c>
    </row>
    <row r="32" spans="1:2" x14ac:dyDescent="0.25">
      <c r="A32" s="138" t="s">
        <v>140</v>
      </c>
      <c r="B32" s="139" t="s">
        <v>159</v>
      </c>
    </row>
    <row r="33" spans="1:3" x14ac:dyDescent="0.25">
      <c r="A33" s="138" t="s">
        <v>140</v>
      </c>
      <c r="B33" s="139" t="s">
        <v>160</v>
      </c>
    </row>
    <row r="34" spans="1:3" ht="13.5" customHeight="1" x14ac:dyDescent="0.25">
      <c r="A34" s="138" t="s">
        <v>140</v>
      </c>
      <c r="B34" s="139" t="s">
        <v>161</v>
      </c>
    </row>
    <row r="35" spans="1:3" x14ac:dyDescent="0.25">
      <c r="A35" s="138" t="s">
        <v>140</v>
      </c>
      <c r="B35" s="139" t="s">
        <v>162</v>
      </c>
    </row>
    <row r="36" spans="1:3" x14ac:dyDescent="0.25">
      <c r="A36" s="138" t="s">
        <v>140</v>
      </c>
      <c r="B36" s="139" t="s">
        <v>163</v>
      </c>
    </row>
    <row r="37" spans="1:3" s="144" customFormat="1" x14ac:dyDescent="0.25">
      <c r="A37" s="142" t="s">
        <v>140</v>
      </c>
      <c r="B37" s="139" t="s">
        <v>173</v>
      </c>
      <c r="C37" s="143"/>
    </row>
    <row r="38" spans="1:3" s="144" customFormat="1" x14ac:dyDescent="0.25">
      <c r="A38" s="142" t="s">
        <v>140</v>
      </c>
      <c r="B38" s="145" t="s">
        <v>164</v>
      </c>
      <c r="C38" s="143"/>
    </row>
  </sheetData>
  <sheetProtection algorithmName="SHA-512" hashValue="r1Wu0fu3P7PtDUe9d5aEmr/WXGviNUw1ieWtOYim1eBWP78jnxw6vR6MAqWzV2njKi8v8gF02TExl5BBTjU8mA==" saltValue="BfPZZbI9vIfzgJEMoNTOxg==" spinCount="100000" sheet="1" objects="1" scenarios="1"/>
  <pageMargins left="0.78740157480314965" right="0.78740157480314965" top="0.78740157480314965" bottom="0.78740157480314965" header="0" footer="0.19685039370078741"/>
  <pageSetup paperSize="9" scale="98" orientation="portrait" useFirstPageNumber="1" verticalDpi="4294967295" r:id="rId1"/>
  <headerFooter>
    <oddFooter>&amp;R&amp;"-,Običajno"&amp;6 &amp;A &amp;P</oddFooter>
  </headerFooter>
  <rowBreaks count="1" manualBreakCount="1">
    <brk id="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H186"/>
  <sheetViews>
    <sheetView view="pageBreakPreview" topLeftCell="A163" zoomScaleNormal="85" zoomScaleSheetLayoutView="100" workbookViewId="0">
      <selection activeCell="B108" sqref="B108"/>
    </sheetView>
  </sheetViews>
  <sheetFormatPr defaultColWidth="9.109375" defaultRowHeight="13.2" x14ac:dyDescent="0.25"/>
  <cols>
    <col min="1" max="1" width="6.6640625" style="350" customWidth="1"/>
    <col min="2" max="2" width="59.5546875" style="355" customWidth="1"/>
    <col min="3" max="3" width="6.6640625" style="351" customWidth="1"/>
    <col min="4" max="4" width="8.6640625" style="356" customWidth="1"/>
    <col min="5" max="5" width="10.6640625" style="357" customWidth="1"/>
    <col min="6" max="6" width="10.6640625" style="358" customWidth="1"/>
    <col min="7" max="7" width="30.33203125" style="362" customWidth="1"/>
    <col min="8" max="8" width="12.44140625" style="362" customWidth="1"/>
    <col min="9" max="16384" width="9.109375" style="362"/>
  </cols>
  <sheetData>
    <row r="1" spans="1:8" s="351" customFormat="1" ht="17.25" customHeight="1" x14ac:dyDescent="0.3">
      <c r="A1" s="367"/>
      <c r="B1" s="747" t="s">
        <v>15</v>
      </c>
      <c r="C1" s="748"/>
      <c r="D1" s="748"/>
      <c r="E1" s="748"/>
      <c r="F1" s="748"/>
    </row>
    <row r="2" spans="1:8" s="352" customFormat="1" x14ac:dyDescent="0.25">
      <c r="A2" s="369"/>
      <c r="B2" s="370"/>
      <c r="C2" s="371"/>
      <c r="D2" s="372"/>
      <c r="E2" s="373"/>
      <c r="F2" s="374"/>
    </row>
    <row r="3" spans="1:8" s="352" customFormat="1" ht="15.6" x14ac:dyDescent="0.25">
      <c r="A3" s="376"/>
      <c r="B3" s="377" t="s">
        <v>325</v>
      </c>
      <c r="C3" s="378"/>
      <c r="D3" s="379"/>
      <c r="E3" s="380"/>
      <c r="F3" s="381"/>
    </row>
    <row r="4" spans="1:8" s="352" customFormat="1" ht="13.8" x14ac:dyDescent="0.25">
      <c r="A4" s="376"/>
      <c r="B4" s="382"/>
      <c r="C4" s="378"/>
      <c r="D4" s="379"/>
      <c r="E4" s="380"/>
      <c r="F4" s="381"/>
    </row>
    <row r="5" spans="1:8" s="354" customFormat="1" ht="15.6" x14ac:dyDescent="0.25">
      <c r="A5" s="383" t="s">
        <v>234</v>
      </c>
      <c r="B5" s="384" t="s">
        <v>329</v>
      </c>
      <c r="C5" s="385"/>
      <c r="D5" s="385"/>
      <c r="E5" s="386"/>
      <c r="F5" s="387"/>
    </row>
    <row r="6" spans="1:8" s="354" customFormat="1" ht="15.6" x14ac:dyDescent="0.25">
      <c r="A6" s="388"/>
      <c r="B6" s="377"/>
      <c r="C6" s="385"/>
      <c r="D6" s="385"/>
      <c r="E6" s="386"/>
      <c r="F6" s="387"/>
    </row>
    <row r="7" spans="1:8" s="352" customFormat="1" ht="13.8" thickBot="1" x14ac:dyDescent="0.3">
      <c r="A7" s="367"/>
      <c r="B7" s="389"/>
      <c r="C7" s="368"/>
      <c r="D7" s="390"/>
      <c r="E7" s="391"/>
      <c r="F7" s="392"/>
    </row>
    <row r="8" spans="1:8" s="352" customFormat="1" ht="27" thickBot="1" x14ac:dyDescent="0.3">
      <c r="A8" s="393" t="s">
        <v>8</v>
      </c>
      <c r="B8" s="394" t="s">
        <v>9</v>
      </c>
      <c r="C8" s="395" t="s">
        <v>10</v>
      </c>
      <c r="D8" s="396" t="s">
        <v>1</v>
      </c>
      <c r="E8" s="397" t="s">
        <v>12</v>
      </c>
      <c r="F8" s="398" t="s">
        <v>11</v>
      </c>
    </row>
    <row r="9" spans="1:8" s="361" customFormat="1" x14ac:dyDescent="0.25">
      <c r="A9" s="399"/>
      <c r="B9" s="400"/>
      <c r="C9" s="401"/>
      <c r="D9" s="402"/>
      <c r="E9" s="403"/>
      <c r="F9" s="404"/>
    </row>
    <row r="10" spans="1:8" s="361" customFormat="1" ht="26.4" x14ac:dyDescent="0.25">
      <c r="A10" s="367">
        <v>1</v>
      </c>
      <c r="B10" s="406" t="s">
        <v>174</v>
      </c>
      <c r="C10" s="407"/>
      <c r="D10" s="392"/>
      <c r="E10" s="408"/>
      <c r="F10" s="409"/>
    </row>
    <row r="11" spans="1:8" s="361" customFormat="1" x14ac:dyDescent="0.25">
      <c r="A11" s="367"/>
      <c r="B11" s="410"/>
      <c r="C11" s="407" t="s">
        <v>175</v>
      </c>
      <c r="D11" s="407">
        <v>32</v>
      </c>
      <c r="E11" s="365"/>
      <c r="F11" s="409">
        <f>ROUND(ROUND(D11,2)*E11,2)</f>
        <v>0</v>
      </c>
      <c r="G11" s="358"/>
      <c r="H11" s="362"/>
    </row>
    <row r="12" spans="1:8" s="361" customFormat="1" x14ac:dyDescent="0.25">
      <c r="A12" s="367"/>
      <c r="B12" s="410"/>
      <c r="C12" s="407"/>
      <c r="D12" s="392"/>
      <c r="E12" s="363"/>
      <c r="F12" s="409"/>
    </row>
    <row r="13" spans="1:8" s="361" customFormat="1" x14ac:dyDescent="0.25">
      <c r="A13" s="367"/>
      <c r="B13" s="410"/>
      <c r="C13" s="407"/>
      <c r="D13" s="392"/>
      <c r="E13" s="363"/>
      <c r="F13" s="409"/>
    </row>
    <row r="14" spans="1:8" s="361" customFormat="1" x14ac:dyDescent="0.25">
      <c r="A14" s="376" t="s">
        <v>289</v>
      </c>
      <c r="B14" s="741" t="s">
        <v>348</v>
      </c>
      <c r="C14" s="613" t="s">
        <v>177</v>
      </c>
      <c r="D14" s="613">
        <v>4</v>
      </c>
      <c r="E14" s="363"/>
      <c r="F14" s="409"/>
    </row>
    <row r="15" spans="1:8" s="361" customFormat="1" x14ac:dyDescent="0.25">
      <c r="A15" s="376"/>
      <c r="B15" s="741"/>
      <c r="C15" s="613" t="s">
        <v>176</v>
      </c>
      <c r="D15" s="381">
        <v>760.4</v>
      </c>
      <c r="E15" s="363"/>
      <c r="F15" s="409"/>
    </row>
    <row r="16" spans="1:8" x14ac:dyDescent="0.25">
      <c r="A16" s="376"/>
      <c r="B16" s="410"/>
      <c r="C16" s="407"/>
      <c r="D16" s="392"/>
      <c r="F16" s="392"/>
    </row>
    <row r="17" spans="1:6" x14ac:dyDescent="0.25">
      <c r="A17" s="376" t="s">
        <v>261</v>
      </c>
      <c r="B17" s="406" t="s">
        <v>178</v>
      </c>
      <c r="C17" s="407"/>
      <c r="D17" s="392"/>
      <c r="F17" s="392"/>
    </row>
    <row r="18" spans="1:6" x14ac:dyDescent="0.25">
      <c r="A18" s="376"/>
      <c r="B18" s="410"/>
      <c r="C18" s="407" t="s">
        <v>179</v>
      </c>
      <c r="D18" s="409">
        <f>1.5*D15</f>
        <v>1140.5999999999999</v>
      </c>
      <c r="E18" s="365"/>
      <c r="F18" s="409">
        <f>ROUND(ROUND(D18,2)*E18,2)</f>
        <v>0</v>
      </c>
    </row>
    <row r="19" spans="1:6" x14ac:dyDescent="0.25">
      <c r="A19" s="376"/>
      <c r="B19" s="410"/>
      <c r="C19" s="407"/>
      <c r="D19" s="409"/>
      <c r="F19" s="392"/>
    </row>
    <row r="20" spans="1:6" x14ac:dyDescent="0.25">
      <c r="A20" s="376" t="s">
        <v>262</v>
      </c>
      <c r="B20" s="406" t="s">
        <v>189</v>
      </c>
      <c r="C20" s="407"/>
      <c r="D20" s="409"/>
      <c r="F20" s="392"/>
    </row>
    <row r="21" spans="1:6" x14ac:dyDescent="0.25">
      <c r="A21" s="376"/>
      <c r="B21" s="410"/>
      <c r="C21" s="407" t="s">
        <v>181</v>
      </c>
      <c r="D21" s="409">
        <f>0.75*1.3*D15</f>
        <v>741.3900000000001</v>
      </c>
      <c r="E21" s="365"/>
      <c r="F21" s="409">
        <f>ROUND(ROUND(D21,2)*E21,2)</f>
        <v>0</v>
      </c>
    </row>
    <row r="22" spans="1:6" x14ac:dyDescent="0.25">
      <c r="A22" s="376"/>
      <c r="B22" s="410"/>
      <c r="C22" s="407"/>
      <c r="D22" s="409"/>
      <c r="F22" s="392"/>
    </row>
    <row r="23" spans="1:6" x14ac:dyDescent="0.25">
      <c r="A23" s="376" t="s">
        <v>263</v>
      </c>
      <c r="B23" s="406" t="s">
        <v>182</v>
      </c>
      <c r="C23" s="407"/>
      <c r="D23" s="409"/>
      <c r="F23" s="392"/>
    </row>
    <row r="24" spans="1:6" x14ac:dyDescent="0.25">
      <c r="A24" s="376"/>
      <c r="B24" s="410"/>
      <c r="C24" s="407" t="s">
        <v>181</v>
      </c>
      <c r="D24" s="409">
        <f>0.22*D15</f>
        <v>167.28799999999998</v>
      </c>
      <c r="E24" s="365"/>
      <c r="F24" s="409">
        <f>ROUND(ROUND(D24,2)*E24,2)</f>
        <v>0</v>
      </c>
    </row>
    <row r="25" spans="1:6" x14ac:dyDescent="0.25">
      <c r="A25" s="376"/>
      <c r="B25" s="410"/>
      <c r="C25" s="407"/>
      <c r="D25" s="409"/>
      <c r="F25" s="392"/>
    </row>
    <row r="26" spans="1:6" x14ac:dyDescent="0.25">
      <c r="A26" s="376" t="s">
        <v>264</v>
      </c>
      <c r="B26" s="406" t="s">
        <v>183</v>
      </c>
      <c r="C26" s="407"/>
      <c r="D26" s="409"/>
      <c r="F26" s="392"/>
    </row>
    <row r="27" spans="1:6" x14ac:dyDescent="0.25">
      <c r="A27" s="376"/>
      <c r="B27" s="410"/>
      <c r="C27" s="407" t="s">
        <v>181</v>
      </c>
      <c r="D27" s="409">
        <f>0.5*D15</f>
        <v>380.2</v>
      </c>
      <c r="E27" s="365"/>
      <c r="F27" s="409">
        <f>ROUND(ROUND(D27,2)*E27,2)</f>
        <v>0</v>
      </c>
    </row>
    <row r="28" spans="1:6" x14ac:dyDescent="0.25">
      <c r="A28" s="376"/>
      <c r="B28" s="410"/>
      <c r="C28" s="407"/>
      <c r="D28" s="409"/>
      <c r="F28" s="392"/>
    </row>
    <row r="29" spans="1:6" x14ac:dyDescent="0.25">
      <c r="A29" s="376" t="s">
        <v>265</v>
      </c>
      <c r="B29" s="406" t="s">
        <v>184</v>
      </c>
      <c r="C29" s="407"/>
      <c r="D29" s="409"/>
      <c r="F29" s="392"/>
    </row>
    <row r="30" spans="1:6" x14ac:dyDescent="0.25">
      <c r="A30" s="376"/>
      <c r="B30" s="410"/>
      <c r="C30" s="407" t="s">
        <v>176</v>
      </c>
      <c r="D30" s="409">
        <f>D14*D15</f>
        <v>3041.6</v>
      </c>
      <c r="E30" s="365"/>
      <c r="F30" s="409">
        <f>ROUND(ROUND(D30,2)*E30,2)</f>
        <v>0</v>
      </c>
    </row>
    <row r="31" spans="1:6" x14ac:dyDescent="0.25">
      <c r="A31" s="376"/>
      <c r="B31" s="410"/>
      <c r="C31" s="407"/>
      <c r="D31" s="409"/>
      <c r="F31" s="392"/>
    </row>
    <row r="32" spans="1:6" x14ac:dyDescent="0.25">
      <c r="A32" s="376" t="s">
        <v>266</v>
      </c>
      <c r="B32" s="406" t="s">
        <v>185</v>
      </c>
      <c r="C32" s="407"/>
      <c r="D32" s="409"/>
      <c r="F32" s="392"/>
    </row>
    <row r="33" spans="1:6" x14ac:dyDescent="0.25">
      <c r="A33" s="376"/>
      <c r="B33" s="410"/>
      <c r="C33" s="407" t="s">
        <v>176</v>
      </c>
      <c r="D33" s="409">
        <f>D15</f>
        <v>760.4</v>
      </c>
      <c r="E33" s="365"/>
      <c r="F33" s="409">
        <f>ROUND(ROUND(D33,2)*E33,2)</f>
        <v>0</v>
      </c>
    </row>
    <row r="34" spans="1:6" x14ac:dyDescent="0.25">
      <c r="A34" s="376"/>
      <c r="B34" s="410"/>
      <c r="C34" s="407"/>
      <c r="D34" s="409"/>
      <c r="F34" s="392"/>
    </row>
    <row r="35" spans="1:6" x14ac:dyDescent="0.25">
      <c r="A35" s="376" t="s">
        <v>267</v>
      </c>
      <c r="B35" s="406" t="s">
        <v>186</v>
      </c>
      <c r="C35" s="407"/>
      <c r="D35" s="409"/>
      <c r="F35" s="392"/>
    </row>
    <row r="36" spans="1:6" x14ac:dyDescent="0.25">
      <c r="A36" s="376"/>
      <c r="B36" s="410"/>
      <c r="C36" s="407" t="s">
        <v>176</v>
      </c>
      <c r="D36" s="409">
        <f>D15</f>
        <v>760.4</v>
      </c>
      <c r="E36" s="365"/>
      <c r="F36" s="409">
        <f>ROUND(ROUND(D36,2)*E36,2)</f>
        <v>0</v>
      </c>
    </row>
    <row r="37" spans="1:6" x14ac:dyDescent="0.25">
      <c r="A37" s="376"/>
      <c r="B37" s="410"/>
      <c r="C37" s="407"/>
      <c r="D37" s="409"/>
      <c r="F37" s="392"/>
    </row>
    <row r="38" spans="1:6" ht="26.4" x14ac:dyDescent="0.25">
      <c r="A38" s="376" t="s">
        <v>268</v>
      </c>
      <c r="B38" s="759" t="s">
        <v>357</v>
      </c>
      <c r="C38" s="407"/>
      <c r="D38" s="409"/>
      <c r="F38" s="392"/>
    </row>
    <row r="39" spans="1:6" x14ac:dyDescent="0.25">
      <c r="A39" s="376"/>
      <c r="B39" s="410"/>
      <c r="C39" s="407" t="s">
        <v>179</v>
      </c>
      <c r="D39" s="409">
        <f>D18</f>
        <v>1140.5999999999999</v>
      </c>
      <c r="E39" s="365"/>
      <c r="F39" s="409">
        <f>ROUND(ROUND(D39,2)*E39,2)</f>
        <v>0</v>
      </c>
    </row>
    <row r="40" spans="1:6" x14ac:dyDescent="0.25">
      <c r="A40" s="376"/>
      <c r="B40" s="412"/>
      <c r="C40" s="407"/>
      <c r="D40" s="409"/>
      <c r="F40" s="392"/>
    </row>
    <row r="41" spans="1:6" ht="26.4" x14ac:dyDescent="0.25">
      <c r="A41" s="376" t="s">
        <v>269</v>
      </c>
      <c r="B41" s="413" t="s">
        <v>187</v>
      </c>
      <c r="C41" s="407"/>
      <c r="D41" s="409"/>
      <c r="F41" s="392"/>
    </row>
    <row r="42" spans="1:6" x14ac:dyDescent="0.25">
      <c r="A42" s="376"/>
      <c r="B42" s="410"/>
      <c r="C42" s="407" t="s">
        <v>179</v>
      </c>
      <c r="D42" s="409">
        <f>D39</f>
        <v>1140.5999999999999</v>
      </c>
      <c r="E42" s="365"/>
      <c r="F42" s="409">
        <f>ROUND(ROUND(D42,2)*E42,2)</f>
        <v>0</v>
      </c>
    </row>
    <row r="43" spans="1:6" x14ac:dyDescent="0.25">
      <c r="A43" s="376"/>
      <c r="B43" s="410"/>
      <c r="C43" s="407"/>
      <c r="D43" s="392"/>
      <c r="E43" s="363"/>
      <c r="F43" s="409"/>
    </row>
    <row r="44" spans="1:6" x14ac:dyDescent="0.25">
      <c r="A44" s="376"/>
      <c r="B44" s="410"/>
      <c r="C44" s="407"/>
      <c r="D44" s="392"/>
      <c r="F44" s="392"/>
    </row>
    <row r="45" spans="1:6" s="361" customFormat="1" x14ac:dyDescent="0.25">
      <c r="A45" s="376" t="s">
        <v>290</v>
      </c>
      <c r="B45" s="741" t="s">
        <v>349</v>
      </c>
      <c r="C45" s="613" t="s">
        <v>177</v>
      </c>
      <c r="D45" s="613">
        <v>2</v>
      </c>
      <c r="E45" s="363"/>
      <c r="F45" s="409"/>
    </row>
    <row r="46" spans="1:6" s="361" customFormat="1" x14ac:dyDescent="0.25">
      <c r="A46" s="376"/>
      <c r="B46" s="741"/>
      <c r="C46" s="613" t="s">
        <v>176</v>
      </c>
      <c r="D46" s="381">
        <v>27.7</v>
      </c>
      <c r="E46" s="363"/>
      <c r="F46" s="409"/>
    </row>
    <row r="47" spans="1:6" x14ac:dyDescent="0.25">
      <c r="A47" s="376"/>
      <c r="B47" s="410"/>
      <c r="C47" s="407"/>
      <c r="D47" s="392"/>
      <c r="F47" s="392"/>
    </row>
    <row r="48" spans="1:6" x14ac:dyDescent="0.25">
      <c r="A48" s="376" t="s">
        <v>270</v>
      </c>
      <c r="B48" s="406" t="s">
        <v>178</v>
      </c>
      <c r="C48" s="407"/>
      <c r="D48" s="392"/>
      <c r="F48" s="392"/>
    </row>
    <row r="49" spans="1:6" x14ac:dyDescent="0.25">
      <c r="A49" s="376"/>
      <c r="B49" s="410"/>
      <c r="C49" s="407" t="s">
        <v>179</v>
      </c>
      <c r="D49" s="392">
        <f>1.3*D46</f>
        <v>36.01</v>
      </c>
      <c r="E49" s="365"/>
      <c r="F49" s="409">
        <f>ROUND(ROUND(D49,2)*E49,2)</f>
        <v>0</v>
      </c>
    </row>
    <row r="50" spans="1:6" x14ac:dyDescent="0.25">
      <c r="A50" s="367"/>
      <c r="B50" s="410"/>
      <c r="C50" s="407"/>
      <c r="D50" s="392"/>
      <c r="F50" s="392"/>
    </row>
    <row r="51" spans="1:6" x14ac:dyDescent="0.25">
      <c r="A51" s="367" t="s">
        <v>271</v>
      </c>
      <c r="B51" s="406" t="s">
        <v>189</v>
      </c>
      <c r="C51" s="407"/>
      <c r="D51" s="392"/>
      <c r="F51" s="392"/>
    </row>
    <row r="52" spans="1:6" x14ac:dyDescent="0.25">
      <c r="A52" s="367"/>
      <c r="B52" s="410"/>
      <c r="C52" s="407" t="s">
        <v>181</v>
      </c>
      <c r="D52" s="409">
        <f>0.5*1.3*D46</f>
        <v>18.004999999999999</v>
      </c>
      <c r="E52" s="365"/>
      <c r="F52" s="409">
        <f>ROUND(ROUND(D52,2)*E52,2)</f>
        <v>0</v>
      </c>
    </row>
    <row r="53" spans="1:6" x14ac:dyDescent="0.25">
      <c r="A53" s="367"/>
      <c r="B53" s="410"/>
      <c r="C53" s="407"/>
      <c r="D53" s="409"/>
      <c r="F53" s="392"/>
    </row>
    <row r="54" spans="1:6" x14ac:dyDescent="0.25">
      <c r="A54" s="367" t="s">
        <v>272</v>
      </c>
      <c r="B54" s="406" t="s">
        <v>182</v>
      </c>
      <c r="C54" s="407"/>
      <c r="D54" s="409"/>
      <c r="F54" s="392"/>
    </row>
    <row r="55" spans="1:6" x14ac:dyDescent="0.25">
      <c r="A55" s="367"/>
      <c r="B55" s="410"/>
      <c r="C55" s="407" t="s">
        <v>181</v>
      </c>
      <c r="D55" s="409">
        <f>0.13*D46</f>
        <v>3.601</v>
      </c>
      <c r="E55" s="365"/>
      <c r="F55" s="409">
        <f>ROUND(ROUND(D55,2)*E55,2)</f>
        <v>0</v>
      </c>
    </row>
    <row r="56" spans="1:6" x14ac:dyDescent="0.25">
      <c r="A56" s="367"/>
      <c r="B56" s="410"/>
      <c r="C56" s="407"/>
      <c r="D56" s="409"/>
      <c r="F56" s="392"/>
    </row>
    <row r="57" spans="1:6" x14ac:dyDescent="0.25">
      <c r="A57" s="367" t="s">
        <v>273</v>
      </c>
      <c r="B57" s="406" t="s">
        <v>183</v>
      </c>
      <c r="C57" s="407"/>
      <c r="D57" s="409"/>
      <c r="F57" s="392"/>
    </row>
    <row r="58" spans="1:6" x14ac:dyDescent="0.25">
      <c r="A58" s="367"/>
      <c r="B58" s="410"/>
      <c r="C58" s="407" t="s">
        <v>181</v>
      </c>
      <c r="D58" s="409">
        <f>0.35*D46</f>
        <v>9.6949999999999985</v>
      </c>
      <c r="E58" s="365"/>
      <c r="F58" s="409">
        <f>ROUND(ROUND(D58,2)*E58,2)</f>
        <v>0</v>
      </c>
    </row>
    <row r="59" spans="1:6" x14ac:dyDescent="0.25">
      <c r="A59" s="367"/>
      <c r="B59" s="410"/>
      <c r="C59" s="407"/>
      <c r="D59" s="392"/>
      <c r="F59" s="392"/>
    </row>
    <row r="60" spans="1:6" x14ac:dyDescent="0.25">
      <c r="A60" s="367" t="s">
        <v>274</v>
      </c>
      <c r="B60" s="410" t="s">
        <v>184</v>
      </c>
      <c r="C60" s="407"/>
      <c r="D60" s="392"/>
      <c r="F60" s="392"/>
    </row>
    <row r="61" spans="1:6" x14ac:dyDescent="0.25">
      <c r="A61" s="367"/>
      <c r="B61" s="410"/>
      <c r="C61" s="407" t="s">
        <v>176</v>
      </c>
      <c r="D61" s="392">
        <f>D45*D46</f>
        <v>55.4</v>
      </c>
      <c r="E61" s="365"/>
      <c r="F61" s="409">
        <f>ROUND(ROUND(D61,2)*E61,2)</f>
        <v>0</v>
      </c>
    </row>
    <row r="62" spans="1:6" x14ac:dyDescent="0.25">
      <c r="A62" s="367"/>
      <c r="B62" s="410"/>
      <c r="C62" s="407"/>
      <c r="D62" s="392"/>
      <c r="F62" s="392"/>
    </row>
    <row r="63" spans="1:6" x14ac:dyDescent="0.25">
      <c r="A63" s="367" t="s">
        <v>275</v>
      </c>
      <c r="B63" s="410" t="s">
        <v>185</v>
      </c>
      <c r="C63" s="407"/>
      <c r="D63" s="392"/>
      <c r="F63" s="392"/>
    </row>
    <row r="64" spans="1:6" x14ac:dyDescent="0.25">
      <c r="A64" s="367"/>
      <c r="B64" s="410"/>
      <c r="C64" s="407" t="s">
        <v>176</v>
      </c>
      <c r="D64" s="392">
        <f>D46</f>
        <v>27.7</v>
      </c>
      <c r="E64" s="365"/>
      <c r="F64" s="409">
        <f>ROUND(ROUND(D64,2)*E64,2)</f>
        <v>0</v>
      </c>
    </row>
    <row r="65" spans="1:6" x14ac:dyDescent="0.25">
      <c r="A65" s="367"/>
      <c r="B65" s="410"/>
      <c r="C65" s="407"/>
      <c r="D65" s="392"/>
      <c r="F65" s="392"/>
    </row>
    <row r="66" spans="1:6" x14ac:dyDescent="0.25">
      <c r="A66" s="367" t="s">
        <v>276</v>
      </c>
      <c r="B66" s="406" t="s">
        <v>186</v>
      </c>
      <c r="C66" s="407"/>
      <c r="D66" s="392"/>
      <c r="F66" s="392"/>
    </row>
    <row r="67" spans="1:6" x14ac:dyDescent="0.25">
      <c r="A67" s="367"/>
      <c r="B67" s="410"/>
      <c r="C67" s="407" t="s">
        <v>176</v>
      </c>
      <c r="D67" s="392">
        <f>D46</f>
        <v>27.7</v>
      </c>
      <c r="E67" s="365"/>
      <c r="F67" s="409">
        <f>ROUND(ROUND(D67,2)*E67,2)</f>
        <v>0</v>
      </c>
    </row>
    <row r="68" spans="1:6" x14ac:dyDescent="0.25">
      <c r="A68" s="367"/>
      <c r="B68" s="410"/>
      <c r="C68" s="407"/>
      <c r="D68" s="392"/>
      <c r="F68" s="392"/>
    </row>
    <row r="69" spans="1:6" ht="26.4" x14ac:dyDescent="0.25">
      <c r="A69" s="367" t="s">
        <v>277</v>
      </c>
      <c r="B69" s="759" t="s">
        <v>357</v>
      </c>
      <c r="C69" s="407"/>
      <c r="D69" s="392"/>
      <c r="F69" s="392"/>
    </row>
    <row r="70" spans="1:6" x14ac:dyDescent="0.25">
      <c r="A70" s="367"/>
      <c r="B70" s="410"/>
      <c r="C70" s="407" t="s">
        <v>179</v>
      </c>
      <c r="D70" s="392">
        <f>1.5*D46</f>
        <v>41.55</v>
      </c>
      <c r="E70" s="365"/>
      <c r="F70" s="409">
        <f>ROUND(ROUND(D70,2)*E70,2)</f>
        <v>0</v>
      </c>
    </row>
    <row r="71" spans="1:6" x14ac:dyDescent="0.25">
      <c r="A71" s="367"/>
      <c r="B71" s="412"/>
      <c r="C71" s="407"/>
      <c r="D71" s="392"/>
      <c r="F71" s="392"/>
    </row>
    <row r="72" spans="1:6" ht="26.4" x14ac:dyDescent="0.25">
      <c r="A72" s="367" t="s">
        <v>278</v>
      </c>
      <c r="B72" s="413" t="s">
        <v>187</v>
      </c>
      <c r="C72" s="407"/>
      <c r="D72" s="392"/>
      <c r="F72" s="392"/>
    </row>
    <row r="73" spans="1:6" x14ac:dyDescent="0.25">
      <c r="A73" s="367"/>
      <c r="B73" s="410"/>
      <c r="C73" s="407" t="s">
        <v>179</v>
      </c>
      <c r="D73" s="392">
        <f>D70</f>
        <v>41.55</v>
      </c>
      <c r="E73" s="365"/>
      <c r="F73" s="409">
        <f>ROUND(ROUND(D73,2)*E73,2)</f>
        <v>0</v>
      </c>
    </row>
    <row r="74" spans="1:6" x14ac:dyDescent="0.25">
      <c r="A74" s="367"/>
      <c r="B74" s="412"/>
      <c r="C74" s="407"/>
      <c r="D74" s="392"/>
      <c r="F74" s="392"/>
    </row>
    <row r="75" spans="1:6" x14ac:dyDescent="0.25">
      <c r="A75" s="367"/>
      <c r="B75" s="410"/>
      <c r="C75" s="407"/>
      <c r="D75" s="392"/>
      <c r="F75" s="392"/>
    </row>
    <row r="76" spans="1:6" ht="26.4" x14ac:dyDescent="0.25">
      <c r="A76" s="367" t="s">
        <v>291</v>
      </c>
      <c r="B76" s="742" t="s">
        <v>341</v>
      </c>
      <c r="C76" s="407"/>
      <c r="D76" s="392"/>
      <c r="F76" s="392"/>
    </row>
    <row r="77" spans="1:6" x14ac:dyDescent="0.25">
      <c r="A77" s="367"/>
      <c r="B77" s="410"/>
      <c r="C77" s="407"/>
      <c r="D77" s="392"/>
      <c r="F77" s="392"/>
    </row>
    <row r="78" spans="1:6" x14ac:dyDescent="0.25">
      <c r="A78" s="367"/>
      <c r="B78" s="406" t="s">
        <v>178</v>
      </c>
      <c r="C78" s="407"/>
      <c r="D78" s="392"/>
      <c r="F78" s="392"/>
    </row>
    <row r="79" spans="1:6" x14ac:dyDescent="0.25">
      <c r="A79" s="367"/>
      <c r="B79" s="410"/>
      <c r="C79" s="407" t="s">
        <v>179</v>
      </c>
      <c r="D79" s="392">
        <f>PI()/4*(4.6)^2</f>
        <v>16.619025137490002</v>
      </c>
      <c r="E79" s="363"/>
      <c r="F79" s="409"/>
    </row>
    <row r="80" spans="1:6" x14ac:dyDescent="0.25">
      <c r="A80" s="367"/>
      <c r="B80" s="410"/>
      <c r="C80" s="407"/>
      <c r="D80" s="392"/>
      <c r="E80" s="363"/>
      <c r="F80" s="409"/>
    </row>
    <row r="81" spans="1:6" ht="26.4" x14ac:dyDescent="0.25">
      <c r="A81" s="367"/>
      <c r="B81" s="406" t="s">
        <v>190</v>
      </c>
      <c r="C81" s="407"/>
      <c r="D81" s="392"/>
      <c r="E81" s="363"/>
      <c r="F81" s="409"/>
    </row>
    <row r="82" spans="1:6" x14ac:dyDescent="0.25">
      <c r="A82" s="367"/>
      <c r="B82" s="410"/>
      <c r="C82" s="407"/>
      <c r="D82" s="392"/>
      <c r="E82" s="363"/>
      <c r="F82" s="409"/>
    </row>
    <row r="83" spans="1:6" x14ac:dyDescent="0.25">
      <c r="A83" s="367"/>
      <c r="B83" s="410"/>
      <c r="C83" s="407" t="s">
        <v>181</v>
      </c>
      <c r="D83" s="392">
        <f>1/2*PI()/4*1.49*(2.2^2+4.5^2)*1.3</f>
        <v>19.084912262173255</v>
      </c>
      <c r="E83" s="363"/>
      <c r="F83" s="409"/>
    </row>
    <row r="84" spans="1:6" x14ac:dyDescent="0.25">
      <c r="A84" s="367"/>
      <c r="B84" s="412"/>
      <c r="C84" s="407"/>
      <c r="D84" s="392"/>
      <c r="E84" s="363"/>
      <c r="F84" s="409"/>
    </row>
    <row r="85" spans="1:6" x14ac:dyDescent="0.25">
      <c r="A85" s="367"/>
      <c r="B85" s="406" t="s">
        <v>191</v>
      </c>
      <c r="C85" s="407"/>
      <c r="D85" s="392"/>
      <c r="E85" s="363"/>
      <c r="F85" s="409"/>
    </row>
    <row r="86" spans="1:6" x14ac:dyDescent="0.25">
      <c r="A86" s="367"/>
      <c r="B86" s="410"/>
      <c r="C86" s="407"/>
      <c r="D86" s="392"/>
      <c r="E86" s="363"/>
      <c r="F86" s="409"/>
    </row>
    <row r="87" spans="1:6" x14ac:dyDescent="0.25">
      <c r="A87" s="367"/>
      <c r="B87" s="410"/>
      <c r="C87" s="407" t="s">
        <v>181</v>
      </c>
      <c r="D87" s="392">
        <f>PI()/4*1.7^2*0.1</f>
        <v>0.22698006922186253</v>
      </c>
      <c r="E87" s="363"/>
      <c r="F87" s="409"/>
    </row>
    <row r="88" spans="1:6" x14ac:dyDescent="0.25">
      <c r="A88" s="367"/>
      <c r="B88" s="410"/>
      <c r="C88" s="407"/>
      <c r="D88" s="392"/>
      <c r="E88" s="363"/>
      <c r="F88" s="409"/>
    </row>
    <row r="89" spans="1:6" x14ac:dyDescent="0.25">
      <c r="A89" s="367"/>
      <c r="B89" s="406" t="s">
        <v>210</v>
      </c>
      <c r="C89" s="407"/>
      <c r="D89" s="392"/>
      <c r="E89" s="363"/>
      <c r="F89" s="409"/>
    </row>
    <row r="90" spans="1:6" x14ac:dyDescent="0.25">
      <c r="A90" s="367"/>
      <c r="B90" s="410"/>
      <c r="C90" s="407"/>
      <c r="D90" s="392"/>
      <c r="E90" s="363"/>
      <c r="F90" s="409"/>
    </row>
    <row r="91" spans="1:6" x14ac:dyDescent="0.25">
      <c r="A91" s="367"/>
      <c r="B91" s="415" t="s">
        <v>192</v>
      </c>
      <c r="C91" s="407"/>
      <c r="D91" s="392"/>
      <c r="E91" s="363"/>
      <c r="F91" s="409"/>
    </row>
    <row r="92" spans="1:6" x14ac:dyDescent="0.25">
      <c r="A92" s="367"/>
      <c r="B92" s="410"/>
      <c r="C92" s="407" t="s">
        <v>179</v>
      </c>
      <c r="D92" s="392">
        <f>4*1.5*0.2</f>
        <v>1.2000000000000002</v>
      </c>
      <c r="E92" s="363"/>
      <c r="F92" s="409"/>
    </row>
    <row r="93" spans="1:6" x14ac:dyDescent="0.25">
      <c r="A93" s="367"/>
      <c r="B93" s="410"/>
      <c r="C93" s="407"/>
      <c r="D93" s="392"/>
      <c r="E93" s="363"/>
      <c r="F93" s="409"/>
    </row>
    <row r="94" spans="1:6" x14ac:dyDescent="0.25">
      <c r="A94" s="367"/>
      <c r="B94" s="415" t="s">
        <v>193</v>
      </c>
      <c r="C94" s="407"/>
      <c r="D94" s="392"/>
      <c r="E94" s="363"/>
      <c r="F94" s="409"/>
    </row>
    <row r="95" spans="1:6" x14ac:dyDescent="0.25">
      <c r="A95" s="367"/>
      <c r="B95" s="410"/>
      <c r="C95" s="407" t="s">
        <v>181</v>
      </c>
      <c r="D95" s="392">
        <f>1.5^2*0.2</f>
        <v>0.45</v>
      </c>
      <c r="E95" s="363"/>
      <c r="F95" s="409"/>
    </row>
    <row r="96" spans="1:6" x14ac:dyDescent="0.25">
      <c r="A96" s="367"/>
      <c r="B96" s="410"/>
      <c r="C96" s="407"/>
      <c r="D96" s="392"/>
      <c r="E96" s="363"/>
      <c r="F96" s="409"/>
    </row>
    <row r="97" spans="1:6" x14ac:dyDescent="0.25">
      <c r="A97" s="367"/>
      <c r="B97" s="415" t="s">
        <v>194</v>
      </c>
      <c r="C97" s="407"/>
      <c r="D97" s="392"/>
      <c r="E97" s="363"/>
      <c r="F97" s="409"/>
    </row>
    <row r="98" spans="1:6" x14ac:dyDescent="0.25">
      <c r="A98" s="367"/>
      <c r="B98" s="410"/>
      <c r="C98" s="407" t="s">
        <v>195</v>
      </c>
      <c r="D98" s="392">
        <v>83.6</v>
      </c>
      <c r="E98" s="363"/>
      <c r="F98" s="409"/>
    </row>
    <row r="99" spans="1:6" x14ac:dyDescent="0.25">
      <c r="A99" s="367"/>
      <c r="B99" s="410"/>
      <c r="C99" s="407"/>
      <c r="D99" s="392"/>
      <c r="E99" s="363"/>
      <c r="F99" s="409"/>
    </row>
    <row r="100" spans="1:6" x14ac:dyDescent="0.25">
      <c r="A100" s="367"/>
      <c r="B100" s="406" t="s">
        <v>196</v>
      </c>
      <c r="C100" s="407"/>
      <c r="D100" s="392"/>
      <c r="E100" s="363"/>
      <c r="F100" s="409"/>
    </row>
    <row r="101" spans="1:6" x14ac:dyDescent="0.25">
      <c r="A101" s="367"/>
      <c r="B101" s="410"/>
      <c r="C101" s="407"/>
      <c r="D101" s="392"/>
      <c r="E101" s="363"/>
      <c r="F101" s="409"/>
    </row>
    <row r="102" spans="1:6" x14ac:dyDescent="0.25">
      <c r="A102" s="367"/>
      <c r="B102" s="410"/>
      <c r="C102" s="407" t="s">
        <v>181</v>
      </c>
      <c r="D102" s="392">
        <f>0.1*PI()/4*0.8^2</f>
        <v>5.02654824574367E-2</v>
      </c>
      <c r="E102" s="363"/>
      <c r="F102" s="409"/>
    </row>
    <row r="103" spans="1:6" x14ac:dyDescent="0.25">
      <c r="A103" s="367"/>
      <c r="B103" s="410"/>
      <c r="C103" s="407"/>
      <c r="D103" s="392"/>
      <c r="E103" s="363"/>
      <c r="F103" s="409"/>
    </row>
    <row r="104" spans="1:6" x14ac:dyDescent="0.25">
      <c r="A104" s="367"/>
      <c r="B104" s="406" t="s">
        <v>197</v>
      </c>
      <c r="C104" s="407"/>
      <c r="D104" s="392"/>
      <c r="E104" s="363"/>
      <c r="F104" s="409"/>
    </row>
    <row r="105" spans="1:6" x14ac:dyDescent="0.25">
      <c r="A105" s="367"/>
      <c r="B105" s="410"/>
      <c r="C105" s="407"/>
      <c r="D105" s="392"/>
      <c r="E105" s="363"/>
      <c r="F105" s="409"/>
    </row>
    <row r="106" spans="1:6" x14ac:dyDescent="0.25">
      <c r="A106" s="367"/>
      <c r="B106" s="410"/>
      <c r="C106" s="407" t="s">
        <v>176</v>
      </c>
      <c r="D106" s="392">
        <v>1.5</v>
      </c>
      <c r="E106" s="363"/>
      <c r="F106" s="409"/>
    </row>
    <row r="107" spans="1:6" x14ac:dyDescent="0.25">
      <c r="A107" s="367"/>
      <c r="B107" s="416"/>
      <c r="C107" s="407"/>
      <c r="D107" s="392"/>
      <c r="E107" s="363"/>
      <c r="F107" s="409"/>
    </row>
    <row r="108" spans="1:6" ht="26.4" x14ac:dyDescent="0.25">
      <c r="A108" s="367"/>
      <c r="B108" s="406" t="s">
        <v>198</v>
      </c>
      <c r="C108" s="407"/>
      <c r="D108" s="392"/>
      <c r="E108" s="363"/>
      <c r="F108" s="409"/>
    </row>
    <row r="109" spans="1:6" x14ac:dyDescent="0.25">
      <c r="A109" s="367"/>
      <c r="B109" s="416"/>
      <c r="C109" s="407"/>
      <c r="D109" s="392"/>
      <c r="E109" s="363"/>
      <c r="F109" s="409"/>
    </row>
    <row r="110" spans="1:6" x14ac:dyDescent="0.25">
      <c r="A110" s="367"/>
      <c r="B110" s="415" t="s">
        <v>192</v>
      </c>
      <c r="C110" s="407"/>
      <c r="D110" s="392"/>
      <c r="E110" s="363"/>
      <c r="F110" s="409"/>
    </row>
    <row r="111" spans="1:6" x14ac:dyDescent="0.25">
      <c r="A111" s="367"/>
      <c r="B111" s="410"/>
      <c r="C111" s="407" t="s">
        <v>179</v>
      </c>
      <c r="D111" s="392">
        <f>(4*(1.18+0.6))*0.2+1.18^2</f>
        <v>2.8163999999999998</v>
      </c>
      <c r="E111" s="363"/>
      <c r="F111" s="409"/>
    </row>
    <row r="112" spans="1:6" x14ac:dyDescent="0.25">
      <c r="A112" s="367"/>
      <c r="B112" s="416"/>
      <c r="C112" s="407"/>
      <c r="D112" s="392"/>
      <c r="E112" s="363"/>
      <c r="F112" s="409"/>
    </row>
    <row r="113" spans="1:6" x14ac:dyDescent="0.25">
      <c r="A113" s="367"/>
      <c r="B113" s="415" t="s">
        <v>193</v>
      </c>
      <c r="C113" s="407"/>
      <c r="D113" s="392"/>
      <c r="E113" s="363"/>
      <c r="F113" s="409"/>
    </row>
    <row r="114" spans="1:6" x14ac:dyDescent="0.25">
      <c r="A114" s="367"/>
      <c r="B114" s="410"/>
      <c r="C114" s="407" t="s">
        <v>181</v>
      </c>
      <c r="D114" s="392">
        <f>(1.18^2-0.6^2)*0.2</f>
        <v>0.20648</v>
      </c>
      <c r="E114" s="363"/>
      <c r="F114" s="409"/>
    </row>
    <row r="115" spans="1:6" x14ac:dyDescent="0.25">
      <c r="A115" s="367"/>
      <c r="B115" s="416"/>
      <c r="C115" s="407"/>
      <c r="D115" s="392"/>
      <c r="E115" s="363"/>
      <c r="F115" s="409"/>
    </row>
    <row r="116" spans="1:6" x14ac:dyDescent="0.25">
      <c r="A116" s="367"/>
      <c r="B116" s="415" t="s">
        <v>194</v>
      </c>
      <c r="C116" s="407"/>
      <c r="D116" s="392"/>
      <c r="E116" s="363"/>
      <c r="F116" s="409"/>
    </row>
    <row r="117" spans="1:6" x14ac:dyDescent="0.25">
      <c r="A117" s="367"/>
      <c r="B117" s="410"/>
      <c r="C117" s="407" t="s">
        <v>195</v>
      </c>
      <c r="D117" s="392">
        <v>42.9</v>
      </c>
      <c r="E117" s="363"/>
      <c r="F117" s="409"/>
    </row>
    <row r="118" spans="1:6" x14ac:dyDescent="0.25">
      <c r="A118" s="367"/>
      <c r="B118" s="410"/>
      <c r="C118" s="407"/>
      <c r="D118" s="392"/>
      <c r="E118" s="363"/>
      <c r="F118" s="409"/>
    </row>
    <row r="119" spans="1:6" x14ac:dyDescent="0.25">
      <c r="A119" s="367"/>
      <c r="B119" s="759" t="s">
        <v>358</v>
      </c>
      <c r="C119" s="407"/>
      <c r="D119" s="392"/>
      <c r="E119" s="363"/>
      <c r="F119" s="409"/>
    </row>
    <row r="120" spans="1:6" x14ac:dyDescent="0.25">
      <c r="A120" s="367"/>
      <c r="B120" s="410"/>
      <c r="C120" s="407" t="s">
        <v>199</v>
      </c>
      <c r="D120" s="392">
        <v>1</v>
      </c>
      <c r="E120" s="363"/>
      <c r="F120" s="409"/>
    </row>
    <row r="121" spans="1:6" x14ac:dyDescent="0.25">
      <c r="A121" s="367"/>
      <c r="B121" s="410"/>
      <c r="C121" s="407"/>
      <c r="D121" s="392"/>
      <c r="E121" s="363"/>
      <c r="F121" s="409"/>
    </row>
    <row r="122" spans="1:6" ht="26.4" x14ac:dyDescent="0.25">
      <c r="A122" s="367"/>
      <c r="B122" s="406" t="s">
        <v>208</v>
      </c>
      <c r="C122" s="407"/>
      <c r="D122" s="392"/>
      <c r="E122" s="363"/>
      <c r="F122" s="409"/>
    </row>
    <row r="123" spans="1:6" x14ac:dyDescent="0.25">
      <c r="A123" s="367"/>
      <c r="B123" s="410"/>
      <c r="C123" s="407" t="s">
        <v>181</v>
      </c>
      <c r="D123" s="392">
        <v>16</v>
      </c>
      <c r="E123" s="363"/>
      <c r="F123" s="409"/>
    </row>
    <row r="124" spans="1:6" x14ac:dyDescent="0.25">
      <c r="A124" s="367"/>
      <c r="B124" s="416"/>
      <c r="C124" s="407"/>
      <c r="D124" s="392"/>
      <c r="E124" s="363"/>
      <c r="F124" s="409"/>
    </row>
    <row r="125" spans="1:6" ht="26.4" x14ac:dyDescent="0.25">
      <c r="A125" s="367"/>
      <c r="B125" s="759" t="s">
        <v>357</v>
      </c>
      <c r="C125" s="407"/>
      <c r="D125" s="392"/>
      <c r="E125" s="363"/>
      <c r="F125" s="409"/>
    </row>
    <row r="126" spans="1:6" x14ac:dyDescent="0.25">
      <c r="A126" s="367"/>
      <c r="B126" s="410"/>
      <c r="C126" s="407" t="s">
        <v>179</v>
      </c>
      <c r="D126" s="392">
        <f>D79</f>
        <v>16.619025137490002</v>
      </c>
      <c r="E126" s="363"/>
      <c r="F126" s="409"/>
    </row>
    <row r="127" spans="1:6" x14ac:dyDescent="0.25">
      <c r="A127" s="367"/>
      <c r="B127" s="412"/>
      <c r="C127" s="407"/>
      <c r="D127" s="392"/>
      <c r="E127" s="363"/>
      <c r="F127" s="409"/>
    </row>
    <row r="128" spans="1:6" ht="26.4" x14ac:dyDescent="0.25">
      <c r="A128" s="367"/>
      <c r="B128" s="413" t="s">
        <v>187</v>
      </c>
      <c r="C128" s="407"/>
      <c r="D128" s="392"/>
      <c r="E128" s="363"/>
      <c r="F128" s="409"/>
    </row>
    <row r="129" spans="1:6" x14ac:dyDescent="0.25">
      <c r="A129" s="367"/>
      <c r="B129" s="410"/>
      <c r="C129" s="407" t="s">
        <v>179</v>
      </c>
      <c r="D129" s="392">
        <f>D126</f>
        <v>16.619025137490002</v>
      </c>
      <c r="E129" s="363"/>
      <c r="F129" s="409"/>
    </row>
    <row r="130" spans="1:6" x14ac:dyDescent="0.25">
      <c r="A130" s="367"/>
      <c r="B130" s="410"/>
      <c r="C130" s="407"/>
      <c r="D130" s="392"/>
      <c r="E130" s="363"/>
      <c r="F130" s="409"/>
    </row>
    <row r="131" spans="1:6" x14ac:dyDescent="0.25">
      <c r="A131" s="367"/>
      <c r="B131" s="417" t="s">
        <v>200</v>
      </c>
      <c r="C131" s="418" t="s">
        <v>331</v>
      </c>
      <c r="D131" s="417">
        <v>16</v>
      </c>
      <c r="E131" s="365"/>
      <c r="F131" s="409">
        <f>ROUND(ROUND(D131,2)*E131,2)</f>
        <v>0</v>
      </c>
    </row>
    <row r="132" spans="1:6" x14ac:dyDescent="0.25">
      <c r="A132" s="367"/>
      <c r="B132" s="414"/>
      <c r="C132" s="407"/>
      <c r="D132" s="392"/>
      <c r="F132" s="392"/>
    </row>
    <row r="133" spans="1:6" x14ac:dyDescent="0.25">
      <c r="A133" s="367"/>
      <c r="B133" s="414"/>
      <c r="C133" s="407"/>
      <c r="D133" s="392"/>
      <c r="F133" s="392"/>
    </row>
    <row r="134" spans="1:6" x14ac:dyDescent="0.25">
      <c r="A134" s="367"/>
      <c r="B134" s="410"/>
      <c r="C134" s="407"/>
      <c r="D134" s="392"/>
      <c r="F134" s="392"/>
    </row>
    <row r="135" spans="1:6" ht="26.4" x14ac:dyDescent="0.25">
      <c r="A135" s="367" t="s">
        <v>292</v>
      </c>
      <c r="B135" s="742" t="s">
        <v>342</v>
      </c>
      <c r="C135" s="407"/>
      <c r="D135" s="392"/>
      <c r="F135" s="392"/>
    </row>
    <row r="136" spans="1:6" x14ac:dyDescent="0.25">
      <c r="A136" s="367"/>
      <c r="B136" s="410"/>
      <c r="C136" s="407"/>
      <c r="D136" s="392"/>
      <c r="F136" s="392"/>
    </row>
    <row r="137" spans="1:6" x14ac:dyDescent="0.25">
      <c r="A137" s="367"/>
      <c r="B137" s="406" t="s">
        <v>178</v>
      </c>
      <c r="C137" s="407"/>
      <c r="D137" s="392"/>
      <c r="F137" s="392"/>
    </row>
    <row r="138" spans="1:6" x14ac:dyDescent="0.25">
      <c r="A138" s="367"/>
      <c r="B138" s="410"/>
      <c r="C138" s="407" t="s">
        <v>179</v>
      </c>
      <c r="D138" s="392">
        <f>6.4^2</f>
        <v>40.960000000000008</v>
      </c>
      <c r="E138" s="363"/>
      <c r="F138" s="409"/>
    </row>
    <row r="139" spans="1:6" x14ac:dyDescent="0.25">
      <c r="A139" s="367"/>
      <c r="B139" s="410"/>
      <c r="C139" s="407"/>
      <c r="D139" s="392"/>
      <c r="E139" s="363"/>
      <c r="F139" s="392"/>
    </row>
    <row r="140" spans="1:6" x14ac:dyDescent="0.25">
      <c r="A140" s="367"/>
      <c r="B140" s="406" t="s">
        <v>212</v>
      </c>
      <c r="C140" s="407"/>
      <c r="D140" s="392"/>
      <c r="E140" s="363"/>
      <c r="F140" s="392"/>
    </row>
    <row r="141" spans="1:6" x14ac:dyDescent="0.25">
      <c r="A141" s="367"/>
      <c r="B141" s="410"/>
      <c r="C141" s="407" t="s">
        <v>181</v>
      </c>
      <c r="D141" s="392">
        <f>1/2*2*(4^2+6.4^2)*1.3</f>
        <v>74.048000000000016</v>
      </c>
      <c r="E141" s="363"/>
      <c r="F141" s="409"/>
    </row>
    <row r="142" spans="1:6" x14ac:dyDescent="0.25">
      <c r="A142" s="367"/>
      <c r="B142" s="412"/>
      <c r="C142" s="407"/>
      <c r="D142" s="392"/>
      <c r="E142" s="363"/>
      <c r="F142" s="392"/>
    </row>
    <row r="143" spans="1:6" x14ac:dyDescent="0.25">
      <c r="A143" s="367"/>
      <c r="B143" s="413" t="s">
        <v>209</v>
      </c>
      <c r="C143" s="407"/>
      <c r="D143" s="392"/>
      <c r="E143" s="363"/>
      <c r="F143" s="392"/>
    </row>
    <row r="144" spans="1:6" x14ac:dyDescent="0.25">
      <c r="A144" s="367"/>
      <c r="B144" s="410"/>
      <c r="C144" s="407" t="s">
        <v>201</v>
      </c>
      <c r="D144" s="392">
        <v>1</v>
      </c>
      <c r="E144" s="363"/>
      <c r="F144" s="409"/>
    </row>
    <row r="145" spans="1:6" x14ac:dyDescent="0.25">
      <c r="A145" s="367"/>
      <c r="B145" s="412"/>
      <c r="C145" s="407"/>
      <c r="D145" s="392"/>
      <c r="E145" s="363"/>
      <c r="F145" s="392"/>
    </row>
    <row r="146" spans="1:6" ht="26.4" x14ac:dyDescent="0.25">
      <c r="A146" s="367"/>
      <c r="B146" s="413" t="s">
        <v>202</v>
      </c>
      <c r="C146" s="407"/>
      <c r="D146" s="392"/>
      <c r="E146" s="363"/>
      <c r="F146" s="392"/>
    </row>
    <row r="147" spans="1:6" x14ac:dyDescent="0.25">
      <c r="A147" s="367"/>
      <c r="B147" s="410"/>
      <c r="C147" s="407" t="s">
        <v>179</v>
      </c>
      <c r="D147" s="392">
        <f>4.1^2</f>
        <v>16.809999999999999</v>
      </c>
      <c r="E147" s="363"/>
      <c r="F147" s="409"/>
    </row>
    <row r="148" spans="1:6" x14ac:dyDescent="0.25">
      <c r="A148" s="367"/>
      <c r="B148" s="412"/>
      <c r="C148" s="407"/>
      <c r="D148" s="392"/>
      <c r="E148" s="363"/>
      <c r="F148" s="392"/>
    </row>
    <row r="149" spans="1:6" ht="26.4" x14ac:dyDescent="0.25">
      <c r="A149" s="367"/>
      <c r="B149" s="413" t="s">
        <v>203</v>
      </c>
      <c r="C149" s="407"/>
      <c r="D149" s="392"/>
      <c r="E149" s="363"/>
      <c r="F149" s="392"/>
    </row>
    <row r="150" spans="1:6" x14ac:dyDescent="0.25">
      <c r="A150" s="367"/>
      <c r="B150" s="410"/>
      <c r="C150" s="407" t="s">
        <v>179</v>
      </c>
      <c r="D150" s="392">
        <f>7.9*3.7</f>
        <v>29.230000000000004</v>
      </c>
      <c r="E150" s="363"/>
      <c r="F150" s="409"/>
    </row>
    <row r="151" spans="1:6" x14ac:dyDescent="0.25">
      <c r="A151" s="367"/>
      <c r="B151" s="412"/>
      <c r="C151" s="407"/>
      <c r="D151" s="392"/>
      <c r="E151" s="363"/>
      <c r="F151" s="392"/>
    </row>
    <row r="152" spans="1:6" ht="26.4" x14ac:dyDescent="0.25">
      <c r="A152" s="367"/>
      <c r="B152" s="413" t="s">
        <v>204</v>
      </c>
      <c r="C152" s="407"/>
      <c r="D152" s="392"/>
      <c r="E152" s="363"/>
      <c r="F152" s="392"/>
    </row>
    <row r="153" spans="1:6" x14ac:dyDescent="0.25">
      <c r="A153" s="367"/>
      <c r="B153" s="410"/>
      <c r="C153" s="407" t="s">
        <v>181</v>
      </c>
      <c r="D153" s="392">
        <f>3.7^2*0.8</f>
        <v>10.952000000000002</v>
      </c>
      <c r="E153" s="363"/>
      <c r="F153" s="409"/>
    </row>
    <row r="154" spans="1:6" x14ac:dyDescent="0.25">
      <c r="A154" s="367"/>
      <c r="B154" s="410"/>
      <c r="C154" s="407"/>
      <c r="D154" s="392"/>
      <c r="E154" s="363"/>
      <c r="F154" s="392"/>
    </row>
    <row r="155" spans="1:6" x14ac:dyDescent="0.25">
      <c r="A155" s="367"/>
      <c r="B155" s="406" t="s">
        <v>191</v>
      </c>
      <c r="C155" s="407"/>
      <c r="D155" s="392"/>
      <c r="E155" s="363"/>
      <c r="F155" s="392"/>
    </row>
    <row r="156" spans="1:6" x14ac:dyDescent="0.25">
      <c r="A156" s="367"/>
      <c r="B156" s="410"/>
      <c r="C156" s="407" t="s">
        <v>181</v>
      </c>
      <c r="D156" s="392">
        <f>2.9^2*0.1</f>
        <v>0.84100000000000008</v>
      </c>
      <c r="E156" s="363"/>
      <c r="F156" s="409"/>
    </row>
    <row r="157" spans="1:6" x14ac:dyDescent="0.25">
      <c r="A157" s="367"/>
      <c r="B157" s="410"/>
      <c r="C157" s="407"/>
      <c r="D157" s="392"/>
      <c r="E157" s="363"/>
      <c r="F157" s="392"/>
    </row>
    <row r="158" spans="1:6" x14ac:dyDescent="0.25">
      <c r="A158" s="367"/>
      <c r="B158" s="406" t="s">
        <v>213</v>
      </c>
      <c r="C158" s="407"/>
      <c r="D158" s="392"/>
      <c r="E158" s="363"/>
      <c r="F158" s="392"/>
    </row>
    <row r="159" spans="1:6" x14ac:dyDescent="0.25">
      <c r="A159" s="367"/>
      <c r="B159" s="410"/>
      <c r="C159" s="407"/>
      <c r="D159" s="392"/>
      <c r="E159" s="363"/>
      <c r="F159" s="392"/>
    </row>
    <row r="160" spans="1:6" x14ac:dyDescent="0.25">
      <c r="A160" s="367"/>
      <c r="B160" s="415" t="s">
        <v>192</v>
      </c>
      <c r="C160" s="407"/>
      <c r="D160" s="392"/>
      <c r="E160" s="363"/>
      <c r="F160" s="392"/>
    </row>
    <row r="161" spans="1:6" x14ac:dyDescent="0.25">
      <c r="A161" s="367"/>
      <c r="B161" s="410"/>
      <c r="C161" s="407" t="s">
        <v>179</v>
      </c>
      <c r="D161" s="392">
        <f>(4*(2.5+0.8))*0.6</f>
        <v>7.919999999999999</v>
      </c>
      <c r="E161" s="363"/>
      <c r="F161" s="409"/>
    </row>
    <row r="162" spans="1:6" x14ac:dyDescent="0.25">
      <c r="A162" s="367"/>
      <c r="B162" s="416"/>
      <c r="C162" s="407"/>
      <c r="D162" s="392"/>
      <c r="E162" s="363"/>
      <c r="F162" s="392"/>
    </row>
    <row r="163" spans="1:6" x14ac:dyDescent="0.25">
      <c r="A163" s="367"/>
      <c r="B163" s="415" t="s">
        <v>193</v>
      </c>
      <c r="C163" s="407"/>
      <c r="D163" s="392"/>
      <c r="E163" s="363"/>
      <c r="F163" s="392"/>
    </row>
    <row r="164" spans="1:6" x14ac:dyDescent="0.25">
      <c r="A164" s="367"/>
      <c r="B164" s="410"/>
      <c r="C164" s="407" t="s">
        <v>181</v>
      </c>
      <c r="D164" s="392">
        <f>2.5^2*0.6+0.8^2*0.6</f>
        <v>4.1340000000000003</v>
      </c>
      <c r="E164" s="363"/>
      <c r="F164" s="409"/>
    </row>
    <row r="165" spans="1:6" x14ac:dyDescent="0.25">
      <c r="A165" s="367"/>
      <c r="B165" s="416"/>
      <c r="C165" s="407"/>
      <c r="D165" s="392"/>
      <c r="E165" s="363"/>
      <c r="F165" s="392"/>
    </row>
    <row r="166" spans="1:6" x14ac:dyDescent="0.25">
      <c r="A166" s="367"/>
      <c r="B166" s="415" t="s">
        <v>194</v>
      </c>
      <c r="C166" s="407"/>
      <c r="D166" s="392"/>
      <c r="E166" s="363"/>
      <c r="F166" s="392"/>
    </row>
    <row r="167" spans="1:6" x14ac:dyDescent="0.25">
      <c r="A167" s="367"/>
      <c r="B167" s="410"/>
      <c r="C167" s="407" t="s">
        <v>195</v>
      </c>
      <c r="D167" s="392">
        <v>360</v>
      </c>
      <c r="E167" s="363"/>
      <c r="F167" s="409"/>
    </row>
    <row r="168" spans="1:6" x14ac:dyDescent="0.25">
      <c r="A168" s="367"/>
      <c r="B168" s="416"/>
      <c r="C168" s="407"/>
      <c r="D168" s="392"/>
      <c r="E168" s="363"/>
      <c r="F168" s="392"/>
    </row>
    <row r="169" spans="1:6" ht="26.4" x14ac:dyDescent="0.25">
      <c r="A169" s="367"/>
      <c r="B169" s="406" t="s">
        <v>205</v>
      </c>
      <c r="C169" s="407"/>
      <c r="D169" s="392"/>
      <c r="E169" s="363"/>
      <c r="F169" s="392"/>
    </row>
    <row r="170" spans="1:6" x14ac:dyDescent="0.25">
      <c r="A170" s="367"/>
      <c r="B170" s="410"/>
      <c r="C170" s="407" t="s">
        <v>181</v>
      </c>
      <c r="D170" s="392">
        <f>D141/1.3-D164-D153</f>
        <v>41.874000000000009</v>
      </c>
      <c r="E170" s="363"/>
      <c r="F170" s="409"/>
    </row>
    <row r="171" spans="1:6" x14ac:dyDescent="0.25">
      <c r="A171" s="367"/>
      <c r="B171" s="410"/>
      <c r="C171" s="407"/>
      <c r="D171" s="392"/>
      <c r="E171" s="363"/>
      <c r="F171" s="392"/>
    </row>
    <row r="172" spans="1:6" ht="26.4" x14ac:dyDescent="0.25">
      <c r="A172" s="367"/>
      <c r="B172" s="759" t="s">
        <v>357</v>
      </c>
      <c r="C172" s="407"/>
      <c r="D172" s="392"/>
      <c r="E172" s="363"/>
      <c r="F172" s="392"/>
    </row>
    <row r="173" spans="1:6" x14ac:dyDescent="0.25">
      <c r="A173" s="367"/>
      <c r="B173" s="410"/>
      <c r="C173" s="407" t="s">
        <v>179</v>
      </c>
      <c r="D173" s="392">
        <f>D138</f>
        <v>40.960000000000008</v>
      </c>
      <c r="E173" s="363"/>
      <c r="F173" s="409"/>
    </row>
    <row r="174" spans="1:6" x14ac:dyDescent="0.25">
      <c r="A174" s="367"/>
      <c r="B174" s="410"/>
      <c r="C174" s="407"/>
      <c r="D174" s="392"/>
      <c r="E174" s="363"/>
      <c r="F174" s="392"/>
    </row>
    <row r="175" spans="1:6" ht="26.4" x14ac:dyDescent="0.25">
      <c r="A175" s="367"/>
      <c r="B175" s="413" t="s">
        <v>187</v>
      </c>
      <c r="C175" s="407"/>
      <c r="D175" s="392"/>
      <c r="E175" s="363"/>
      <c r="F175" s="392"/>
    </row>
    <row r="176" spans="1:6" x14ac:dyDescent="0.25">
      <c r="A176" s="367"/>
      <c r="B176" s="389"/>
      <c r="C176" s="407" t="s">
        <v>179</v>
      </c>
      <c r="D176" s="392">
        <f>D173</f>
        <v>40.960000000000008</v>
      </c>
      <c r="E176" s="363"/>
      <c r="F176" s="409"/>
    </row>
    <row r="177" spans="1:6" x14ac:dyDescent="0.25">
      <c r="A177" s="367"/>
      <c r="B177" s="412"/>
      <c r="C177" s="407"/>
      <c r="D177" s="392"/>
      <c r="F177" s="392"/>
    </row>
    <row r="178" spans="1:6" x14ac:dyDescent="0.25">
      <c r="A178" s="367"/>
      <c r="B178" s="406" t="s">
        <v>206</v>
      </c>
      <c r="C178" s="407"/>
      <c r="D178" s="392"/>
      <c r="F178" s="392"/>
    </row>
    <row r="179" spans="1:6" x14ac:dyDescent="0.25">
      <c r="A179" s="367"/>
      <c r="B179" s="389"/>
      <c r="C179" s="407" t="s">
        <v>201</v>
      </c>
      <c r="D179" s="392">
        <v>1</v>
      </c>
      <c r="F179" s="392"/>
    </row>
    <row r="180" spans="1:6" x14ac:dyDescent="0.25">
      <c r="A180" s="367"/>
      <c r="B180" s="410"/>
      <c r="C180" s="407"/>
      <c r="D180" s="392"/>
      <c r="E180" s="363"/>
      <c r="F180" s="392"/>
    </row>
    <row r="181" spans="1:6" x14ac:dyDescent="0.25">
      <c r="A181" s="367"/>
      <c r="B181" s="413" t="s">
        <v>332</v>
      </c>
      <c r="C181" s="407"/>
      <c r="D181" s="392"/>
      <c r="E181" s="363"/>
      <c r="F181" s="392"/>
    </row>
    <row r="182" spans="1:6" x14ac:dyDescent="0.25">
      <c r="A182" s="367"/>
      <c r="B182" s="389"/>
      <c r="C182" s="407" t="s">
        <v>211</v>
      </c>
      <c r="D182" s="392">
        <v>1</v>
      </c>
      <c r="E182" s="363"/>
      <c r="F182" s="409"/>
    </row>
    <row r="183" spans="1:6" x14ac:dyDescent="0.25">
      <c r="A183" s="367"/>
      <c r="B183" s="389"/>
      <c r="C183" s="407"/>
      <c r="D183" s="392"/>
      <c r="F183" s="392"/>
    </row>
    <row r="184" spans="1:6" x14ac:dyDescent="0.25">
      <c r="A184" s="367"/>
      <c r="B184" s="417" t="s">
        <v>207</v>
      </c>
      <c r="C184" s="418" t="s">
        <v>331</v>
      </c>
      <c r="D184" s="419">
        <v>16</v>
      </c>
      <c r="E184" s="365"/>
      <c r="F184" s="409">
        <f>ROUND(ROUND(D184,2)*E184,2)</f>
        <v>0</v>
      </c>
    </row>
    <row r="185" spans="1:6" s="361" customFormat="1" ht="13.8" thickBot="1" x14ac:dyDescent="0.3">
      <c r="A185" s="420"/>
      <c r="B185" s="421"/>
      <c r="C185" s="422"/>
      <c r="D185" s="423"/>
      <c r="E185" s="366"/>
      <c r="F185" s="424"/>
    </row>
    <row r="186" spans="1:6" s="361" customFormat="1" x14ac:dyDescent="0.25">
      <c r="A186" s="399"/>
      <c r="B186" s="400" t="s">
        <v>333</v>
      </c>
      <c r="C186" s="425" t="s">
        <v>7</v>
      </c>
      <c r="D186" s="402"/>
      <c r="E186" s="359"/>
      <c r="F186" s="426">
        <f>F11+F18+F21+F24+F27+F30+F33+F36+F39+F42+F49+F52+F55+F58+F61+F64+F67+F70+F73+F131+F184</f>
        <v>0</v>
      </c>
    </row>
  </sheetData>
  <sheetProtection algorithmName="SHA-512" hashValue="Ks1X5X3BgjmbNiNb7u/3hvXZwkjdE8zPo0YTOluR1OF2EADZSCS88SnVXlw3ILqsB9C5QYWmrsEh8LLmSolR+A==" saltValue="TF6j5SXrMR5OP8f3FEr5qw==" spinCount="100000" sheet="1" objects="1" scenarios="1"/>
  <mergeCells count="1">
    <mergeCell ref="B1:F1"/>
  </mergeCells>
  <pageMargins left="0.62992125984251968" right="0.27559055118110237" top="0.98425196850393704" bottom="0.98425196850393704" header="0.51181102362204722" footer="0.51181102362204722"/>
  <pageSetup paperSize="9" scale="85" orientation="portrait" useFirstPageNumber="1" r:id="rId1"/>
  <headerFooter alignWithMargins="0">
    <oddHeader>&amp;CRAZSVETLJAVA POVRŠIN ZA AVTOMOBILE V LUKI KOPER</oddHeader>
    <oddFooter>&amp;C
&amp;RPopis površina &amp;A, str. &amp;P</oddFooter>
  </headerFooter>
  <rowBreaks count="2" manualBreakCount="2">
    <brk id="74" max="5" man="1"/>
    <brk id="13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J91"/>
  <sheetViews>
    <sheetView view="pageBreakPreview" zoomScaleNormal="85" zoomScaleSheetLayoutView="100" workbookViewId="0">
      <selection activeCell="E18" sqref="E18"/>
    </sheetView>
  </sheetViews>
  <sheetFormatPr defaultColWidth="9.109375" defaultRowHeight="13.2" x14ac:dyDescent="0.25"/>
  <cols>
    <col min="1" max="1" width="4.88671875" style="427" bestFit="1" customWidth="1"/>
    <col min="2" max="2" width="59.5546875" style="448" customWidth="1"/>
    <col min="3" max="3" width="2.44140625" style="448" customWidth="1"/>
    <col min="4" max="4" width="6.33203125" style="428" customWidth="1"/>
    <col min="5" max="5" width="6.5546875" style="449" bestFit="1" customWidth="1"/>
    <col min="6" max="6" width="10.5546875" style="450" customWidth="1"/>
    <col min="7" max="7" width="11.109375" style="428" customWidth="1"/>
    <col min="8" max="8" width="30.33203125" style="407" customWidth="1"/>
    <col min="9" max="9" width="12.44140625" style="428" customWidth="1"/>
    <col min="10" max="16384" width="9.109375" style="428"/>
  </cols>
  <sheetData>
    <row r="1" spans="1:9" ht="15.6" x14ac:dyDescent="0.25">
      <c r="B1" s="749" t="s">
        <v>15</v>
      </c>
      <c r="C1" s="749"/>
      <c r="D1" s="750"/>
      <c r="E1" s="750"/>
      <c r="F1" s="750"/>
      <c r="G1" s="750"/>
    </row>
    <row r="2" spans="1:9" s="436" customFormat="1" x14ac:dyDescent="0.25">
      <c r="A2" s="429"/>
      <c r="B2" s="430"/>
      <c r="C2" s="430"/>
      <c r="D2" s="431"/>
      <c r="E2" s="432"/>
      <c r="F2" s="433"/>
      <c r="G2" s="434"/>
      <c r="H2" s="435"/>
    </row>
    <row r="3" spans="1:9" s="436" customFormat="1" ht="15.6" x14ac:dyDescent="0.25">
      <c r="A3" s="427"/>
      <c r="B3" s="377" t="s">
        <v>325</v>
      </c>
      <c r="C3" s="437"/>
      <c r="D3" s="438"/>
      <c r="E3" s="439"/>
      <c r="F3" s="440"/>
      <c r="G3" s="438"/>
      <c r="H3" s="435"/>
    </row>
    <row r="4" spans="1:9" s="436" customFormat="1" ht="13.8" x14ac:dyDescent="0.25">
      <c r="A4" s="427"/>
      <c r="B4" s="441"/>
      <c r="C4" s="437"/>
      <c r="D4" s="438"/>
      <c r="E4" s="439"/>
      <c r="F4" s="440"/>
      <c r="G4" s="438"/>
      <c r="H4" s="435"/>
    </row>
    <row r="5" spans="1:9" s="443" customFormat="1" ht="15.6" x14ac:dyDescent="0.25">
      <c r="A5" s="383" t="s">
        <v>235</v>
      </c>
      <c r="B5" s="384" t="s">
        <v>330</v>
      </c>
      <c r="C5" s="384"/>
      <c r="D5" s="442"/>
      <c r="E5" s="442"/>
      <c r="F5" s="442"/>
      <c r="G5" s="442"/>
      <c r="H5" s="442"/>
    </row>
    <row r="6" spans="1:9" s="447" customFormat="1" ht="15.6" x14ac:dyDescent="0.25">
      <c r="A6" s="444"/>
      <c r="B6" s="445"/>
      <c r="C6" s="445"/>
      <c r="D6" s="446"/>
      <c r="E6" s="446"/>
      <c r="F6" s="446"/>
      <c r="G6" s="446"/>
      <c r="H6" s="446"/>
    </row>
    <row r="7" spans="1:9" s="436" customFormat="1" ht="13.8" thickBot="1" x14ac:dyDescent="0.3">
      <c r="A7" s="427"/>
      <c r="B7" s="448"/>
      <c r="C7" s="448"/>
      <c r="D7" s="428"/>
      <c r="E7" s="449"/>
      <c r="F7" s="450"/>
      <c r="G7" s="428"/>
      <c r="H7" s="435"/>
    </row>
    <row r="8" spans="1:9" s="436" customFormat="1" ht="27" thickBot="1" x14ac:dyDescent="0.3">
      <c r="A8" s="451" t="s">
        <v>8</v>
      </c>
      <c r="B8" s="452" t="s">
        <v>9</v>
      </c>
      <c r="C8" s="452"/>
      <c r="D8" s="395" t="s">
        <v>10</v>
      </c>
      <c r="E8" s="396" t="s">
        <v>1</v>
      </c>
      <c r="F8" s="453" t="s">
        <v>12</v>
      </c>
      <c r="G8" s="398" t="s">
        <v>11</v>
      </c>
      <c r="H8" s="435"/>
    </row>
    <row r="9" spans="1:9" s="407" customFormat="1" x14ac:dyDescent="0.25">
      <c r="A9" s="367"/>
      <c r="B9" s="454"/>
      <c r="C9" s="455"/>
      <c r="D9" s="456"/>
      <c r="E9" s="457"/>
      <c r="F9" s="458"/>
      <c r="G9" s="458"/>
      <c r="H9" s="459"/>
      <c r="I9" s="460"/>
    </row>
    <row r="10" spans="1:9" s="462" customFormat="1" ht="105.6" x14ac:dyDescent="0.25">
      <c r="A10" s="461" t="s">
        <v>288</v>
      </c>
      <c r="B10" s="455" t="s">
        <v>78</v>
      </c>
      <c r="C10" s="455"/>
      <c r="D10" s="456" t="s">
        <v>6</v>
      </c>
      <c r="E10" s="457">
        <v>16</v>
      </c>
      <c r="F10" s="162"/>
      <c r="G10" s="409">
        <f>ROUND(ROUND(E10,2)*F10,2)</f>
        <v>0</v>
      </c>
    </row>
    <row r="11" spans="1:9" s="407" customFormat="1" x14ac:dyDescent="0.25">
      <c r="A11" s="367"/>
      <c r="B11" s="406"/>
      <c r="C11" s="406"/>
      <c r="D11" s="406"/>
      <c r="E11" s="463"/>
      <c r="F11" s="530"/>
      <c r="G11" s="458"/>
      <c r="H11" s="459"/>
      <c r="I11" s="460"/>
    </row>
    <row r="12" spans="1:9" s="462" customFormat="1" ht="39.6" x14ac:dyDescent="0.25">
      <c r="A12" s="461" t="s">
        <v>289</v>
      </c>
      <c r="B12" s="455" t="s">
        <v>63</v>
      </c>
      <c r="C12" s="455"/>
      <c r="D12" s="456" t="s">
        <v>6</v>
      </c>
      <c r="E12" s="457">
        <v>16</v>
      </c>
      <c r="F12" s="162"/>
      <c r="G12" s="409">
        <f>ROUND(ROUND(E12,2)*F12,2)</f>
        <v>0</v>
      </c>
    </row>
    <row r="13" spans="1:9" s="411" customFormat="1" ht="26.4" x14ac:dyDescent="0.25">
      <c r="A13" s="461" t="s">
        <v>290</v>
      </c>
      <c r="B13" s="455" t="s">
        <v>14</v>
      </c>
      <c r="C13" s="455"/>
      <c r="D13" s="456"/>
      <c r="E13" s="457"/>
      <c r="F13" s="531"/>
      <c r="G13" s="465"/>
      <c r="H13" s="466"/>
    </row>
    <row r="14" spans="1:9" s="411" customFormat="1" x14ac:dyDescent="0.25">
      <c r="A14" s="461"/>
      <c r="B14" s="467" t="s">
        <v>308</v>
      </c>
      <c r="C14" s="467"/>
      <c r="D14" s="468" t="s">
        <v>3</v>
      </c>
      <c r="E14" s="469">
        <v>1150</v>
      </c>
      <c r="F14" s="162"/>
      <c r="G14" s="409">
        <f>ROUND(ROUND(E14,2)*F14,2)</f>
        <v>0</v>
      </c>
      <c r="H14" s="466"/>
    </row>
    <row r="15" spans="1:9" s="411" customFormat="1" x14ac:dyDescent="0.25">
      <c r="A15" s="461"/>
      <c r="B15" s="467" t="s">
        <v>16</v>
      </c>
      <c r="C15" s="467"/>
      <c r="D15" s="468" t="s">
        <v>3</v>
      </c>
      <c r="E15" s="469">
        <v>550</v>
      </c>
      <c r="F15" s="162"/>
      <c r="G15" s="409">
        <f>ROUND(ROUND(E15,2)*F15,2)</f>
        <v>0</v>
      </c>
      <c r="H15" s="466"/>
    </row>
    <row r="16" spans="1:9" s="411" customFormat="1" x14ac:dyDescent="0.25">
      <c r="A16" s="470"/>
      <c r="B16" s="471"/>
      <c r="C16" s="471"/>
      <c r="E16" s="472"/>
      <c r="F16" s="532"/>
      <c r="G16" s="473"/>
    </row>
    <row r="17" spans="1:9" s="411" customFormat="1" x14ac:dyDescent="0.25">
      <c r="A17" s="461" t="s">
        <v>291</v>
      </c>
      <c r="B17" s="474" t="s">
        <v>102</v>
      </c>
      <c r="C17" s="455"/>
      <c r="D17" s="456"/>
      <c r="E17" s="457"/>
      <c r="F17" s="531"/>
      <c r="G17" s="465"/>
      <c r="H17" s="466"/>
    </row>
    <row r="18" spans="1:9" s="411" customFormat="1" x14ac:dyDescent="0.25">
      <c r="A18" s="461"/>
      <c r="B18" s="454" t="s">
        <v>101</v>
      </c>
      <c r="C18" s="467"/>
      <c r="D18" s="468" t="s">
        <v>3</v>
      </c>
      <c r="E18" s="469">
        <v>800</v>
      </c>
      <c r="F18" s="162"/>
      <c r="G18" s="409">
        <f>ROUND(ROUND(E18,2)*F18,2)</f>
        <v>0</v>
      </c>
      <c r="H18" s="466"/>
    </row>
    <row r="19" spans="1:9" s="411" customFormat="1" x14ac:dyDescent="0.25">
      <c r="A19" s="461"/>
      <c r="B19" s="455"/>
      <c r="C19" s="455"/>
      <c r="D19" s="456"/>
      <c r="E19" s="457"/>
      <c r="F19" s="531"/>
      <c r="G19" s="465"/>
      <c r="H19" s="466"/>
    </row>
    <row r="20" spans="1:9" s="411" customFormat="1" ht="39.6" x14ac:dyDescent="0.25">
      <c r="A20" s="461" t="s">
        <v>292</v>
      </c>
      <c r="B20" s="474" t="s">
        <v>13</v>
      </c>
      <c r="C20" s="474"/>
      <c r="D20" s="407"/>
      <c r="E20" s="390"/>
      <c r="F20" s="531"/>
      <c r="G20" s="464"/>
      <c r="H20" s="391"/>
    </row>
    <row r="21" spans="1:9" s="411" customFormat="1" x14ac:dyDescent="0.25">
      <c r="A21" s="475"/>
      <c r="B21" s="454" t="s">
        <v>5</v>
      </c>
      <c r="C21" s="454"/>
      <c r="D21" s="407" t="s">
        <v>3</v>
      </c>
      <c r="E21" s="390">
        <v>150</v>
      </c>
      <c r="F21" s="162"/>
      <c r="G21" s="409">
        <f>ROUND(ROUND(E21,2)*F21,2)</f>
        <v>0</v>
      </c>
      <c r="H21" s="391"/>
    </row>
    <row r="22" spans="1:9" s="481" customFormat="1" x14ac:dyDescent="0.25">
      <c r="A22" s="476"/>
      <c r="B22" s="477"/>
      <c r="C22" s="478"/>
      <c r="D22" s="479"/>
      <c r="E22" s="480"/>
      <c r="F22" s="533"/>
    </row>
    <row r="23" spans="1:9" s="481" customFormat="1" ht="26.4" x14ac:dyDescent="0.25">
      <c r="A23" s="461" t="s">
        <v>293</v>
      </c>
      <c r="B23" s="477" t="s">
        <v>73</v>
      </c>
      <c r="C23" s="478"/>
      <c r="D23" s="407" t="s">
        <v>2</v>
      </c>
      <c r="E23" s="390">
        <v>70</v>
      </c>
      <c r="F23" s="162"/>
      <c r="G23" s="409">
        <f>ROUND(ROUND(E23,2)*F23,2)</f>
        <v>0</v>
      </c>
    </row>
    <row r="24" spans="1:9" s="407" customFormat="1" x14ac:dyDescent="0.25">
      <c r="A24" s="461"/>
      <c r="B24" s="474"/>
      <c r="C24" s="474"/>
      <c r="E24" s="390"/>
      <c r="F24" s="358"/>
      <c r="G24" s="392"/>
      <c r="I24" s="392"/>
    </row>
    <row r="25" spans="1:9" s="407" customFormat="1" ht="39" customHeight="1" x14ac:dyDescent="0.25">
      <c r="A25" s="461" t="s">
        <v>294</v>
      </c>
      <c r="B25" s="474" t="s">
        <v>80</v>
      </c>
      <c r="C25" s="474"/>
      <c r="D25" s="407" t="s">
        <v>2</v>
      </c>
      <c r="E25" s="390">
        <v>64</v>
      </c>
      <c r="F25" s="162"/>
      <c r="G25" s="409">
        <f>ROUND(ROUND(E25,2)*F25,2)</f>
        <v>0</v>
      </c>
    </row>
    <row r="26" spans="1:9" s="486" customFormat="1" ht="12.75" customHeight="1" x14ac:dyDescent="0.25">
      <c r="A26" s="482"/>
      <c r="B26" s="483"/>
      <c r="C26" s="484"/>
      <c r="D26" s="485"/>
      <c r="F26" s="534"/>
      <c r="G26" s="487"/>
    </row>
    <row r="27" spans="1:9" s="486" customFormat="1" ht="66" x14ac:dyDescent="0.25">
      <c r="A27" s="461" t="s">
        <v>295</v>
      </c>
      <c r="B27" s="488" t="s">
        <v>70</v>
      </c>
      <c r="C27" s="489"/>
      <c r="D27" s="490"/>
      <c r="F27" s="534"/>
      <c r="G27" s="487"/>
    </row>
    <row r="28" spans="1:9" s="486" customFormat="1" ht="15.6" x14ac:dyDescent="0.25">
      <c r="A28" s="482"/>
      <c r="B28" s="491" t="s">
        <v>67</v>
      </c>
      <c r="D28" s="492" t="s">
        <v>3</v>
      </c>
      <c r="E28" s="490">
        <v>850</v>
      </c>
      <c r="F28" s="162"/>
      <c r="G28" s="409">
        <f>ROUND(ROUND(E28,2)*F28,2)</f>
        <v>0</v>
      </c>
    </row>
    <row r="29" spans="1:9" s="486" customFormat="1" ht="15.75" customHeight="1" x14ac:dyDescent="0.25">
      <c r="A29" s="482"/>
      <c r="B29" s="491" t="s">
        <v>48</v>
      </c>
      <c r="D29" s="490" t="s">
        <v>2</v>
      </c>
      <c r="E29" s="490">
        <v>16</v>
      </c>
      <c r="F29" s="162"/>
      <c r="G29" s="409">
        <f>ROUND(ROUND(E29,2)*F29,2)</f>
        <v>0</v>
      </c>
    </row>
    <row r="30" spans="1:9" x14ac:dyDescent="0.25">
      <c r="A30" s="493"/>
      <c r="B30" s="454" t="s">
        <v>69</v>
      </c>
      <c r="C30" s="494"/>
      <c r="D30" s="490" t="s">
        <v>2</v>
      </c>
      <c r="E30" s="490">
        <v>50</v>
      </c>
      <c r="F30" s="162"/>
      <c r="G30" s="409">
        <f>ROUND(ROUND(E30,2)*F30,2)</f>
        <v>0</v>
      </c>
      <c r="H30" s="428"/>
    </row>
    <row r="31" spans="1:9" x14ac:dyDescent="0.25">
      <c r="A31" s="493"/>
      <c r="B31" s="454" t="s">
        <v>68</v>
      </c>
      <c r="C31" s="494"/>
      <c r="D31" s="490" t="s">
        <v>2</v>
      </c>
      <c r="E31" s="490">
        <v>35</v>
      </c>
      <c r="F31" s="162"/>
      <c r="G31" s="409">
        <f>ROUND(ROUND(E31,2)*F31,2)</f>
        <v>0</v>
      </c>
      <c r="H31" s="428"/>
    </row>
    <row r="32" spans="1:9" s="407" customFormat="1" x14ac:dyDescent="0.25">
      <c r="A32" s="495"/>
      <c r="B32" s="454"/>
      <c r="C32" s="496"/>
      <c r="F32" s="357"/>
      <c r="G32" s="391"/>
    </row>
    <row r="33" spans="1:9" ht="39.6" x14ac:dyDescent="0.25">
      <c r="A33" s="461" t="s">
        <v>296</v>
      </c>
      <c r="B33" s="497" t="s">
        <v>74</v>
      </c>
      <c r="C33" s="498"/>
      <c r="D33" s="407" t="s">
        <v>2</v>
      </c>
      <c r="E33" s="490">
        <v>42</v>
      </c>
      <c r="F33" s="162"/>
      <c r="G33" s="409">
        <f>ROUND(ROUND(E33,2)*F33,2)</f>
        <v>0</v>
      </c>
      <c r="H33" s="428"/>
    </row>
    <row r="34" spans="1:9" s="407" customFormat="1" x14ac:dyDescent="0.25">
      <c r="A34" s="495"/>
      <c r="B34" s="454"/>
      <c r="C34" s="496"/>
      <c r="F34" s="357"/>
      <c r="G34" s="391"/>
    </row>
    <row r="35" spans="1:9" ht="39.6" x14ac:dyDescent="0.25">
      <c r="A35" s="461" t="s">
        <v>297</v>
      </c>
      <c r="B35" s="474" t="s">
        <v>75</v>
      </c>
      <c r="C35" s="498"/>
      <c r="D35" s="407" t="s">
        <v>2</v>
      </c>
      <c r="E35" s="407">
        <v>7</v>
      </c>
      <c r="F35" s="162"/>
      <c r="G35" s="409">
        <f>ROUND(ROUND(E35,2)*F35,2)</f>
        <v>0</v>
      </c>
      <c r="H35" s="428"/>
    </row>
    <row r="36" spans="1:9" s="407" customFormat="1" x14ac:dyDescent="0.25">
      <c r="A36" s="499"/>
      <c r="B36" s="497"/>
      <c r="C36" s="500"/>
      <c r="D36" s="501"/>
      <c r="E36" s="392"/>
      <c r="F36" s="358"/>
    </row>
    <row r="37" spans="1:9" s="407" customFormat="1" ht="39.6" x14ac:dyDescent="0.25">
      <c r="A37" s="367" t="s">
        <v>298</v>
      </c>
      <c r="B37" s="406" t="s">
        <v>309</v>
      </c>
      <c r="C37" s="500"/>
      <c r="D37" s="502"/>
      <c r="E37" s="392"/>
      <c r="F37" s="358"/>
    </row>
    <row r="38" spans="1:9" s="411" customFormat="1" x14ac:dyDescent="0.25">
      <c r="A38" s="461"/>
      <c r="B38" s="467" t="s">
        <v>308</v>
      </c>
      <c r="C38" s="467"/>
      <c r="D38" s="468" t="s">
        <v>3</v>
      </c>
      <c r="E38" s="469">
        <v>460</v>
      </c>
      <c r="F38" s="162"/>
      <c r="G38" s="409">
        <f>ROUND(ROUND(E38,2)*F38,2)</f>
        <v>0</v>
      </c>
      <c r="H38" s="466"/>
    </row>
    <row r="39" spans="1:9" s="411" customFormat="1" x14ac:dyDescent="0.25">
      <c r="A39" s="461"/>
      <c r="B39" s="467" t="s">
        <v>310</v>
      </c>
      <c r="C39" s="467"/>
      <c r="D39" s="468" t="s">
        <v>3</v>
      </c>
      <c r="E39" s="469">
        <v>520</v>
      </c>
      <c r="F39" s="162"/>
      <c r="G39" s="409">
        <f>ROUND(ROUND(E39,2)*F39,2)</f>
        <v>0</v>
      </c>
      <c r="H39" s="466"/>
    </row>
    <row r="40" spans="1:9" s="407" customFormat="1" x14ac:dyDescent="0.25">
      <c r="A40" s="470"/>
      <c r="B40" s="474"/>
      <c r="C40" s="474"/>
      <c r="E40" s="390"/>
      <c r="F40" s="357"/>
      <c r="G40" s="391"/>
    </row>
    <row r="41" spans="1:9" s="407" customFormat="1" ht="26.4" x14ac:dyDescent="0.25">
      <c r="A41" s="461" t="s">
        <v>299</v>
      </c>
      <c r="B41" s="474" t="s">
        <v>76</v>
      </c>
      <c r="C41" s="474"/>
      <c r="D41" s="490" t="s">
        <v>2</v>
      </c>
      <c r="E41" s="490">
        <v>16</v>
      </c>
      <c r="F41" s="162"/>
      <c r="G41" s="409">
        <f>ROUND(ROUND(E41,2)*F41,2)</f>
        <v>0</v>
      </c>
    </row>
    <row r="42" spans="1:9" s="505" customFormat="1" x14ac:dyDescent="0.25">
      <c r="A42" s="493"/>
      <c r="B42" s="471"/>
      <c r="C42" s="471"/>
      <c r="D42" s="411"/>
      <c r="E42" s="503"/>
      <c r="F42" s="535"/>
      <c r="G42" s="407"/>
      <c r="H42" s="504"/>
    </row>
    <row r="43" spans="1:9" s="505" customFormat="1" ht="26.4" x14ac:dyDescent="0.25">
      <c r="A43" s="461" t="s">
        <v>300</v>
      </c>
      <c r="B43" s="474" t="s">
        <v>311</v>
      </c>
      <c r="C43" s="474"/>
      <c r="D43" s="435"/>
      <c r="E43" s="506"/>
      <c r="F43" s="536"/>
      <c r="G43" s="407"/>
      <c r="H43" s="507"/>
    </row>
    <row r="44" spans="1:9" s="407" customFormat="1" x14ac:dyDescent="0.25">
      <c r="A44" s="493"/>
      <c r="B44" s="474" t="s">
        <v>103</v>
      </c>
      <c r="C44" s="474"/>
      <c r="D44" s="407" t="s">
        <v>2</v>
      </c>
      <c r="E44" s="508">
        <v>9</v>
      </c>
      <c r="F44" s="537"/>
      <c r="G44" s="390"/>
      <c r="H44" s="391"/>
      <c r="I44" s="509"/>
    </row>
    <row r="45" spans="1:9" s="407" customFormat="1" x14ac:dyDescent="0.25">
      <c r="A45" s="493"/>
      <c r="B45" s="474" t="s">
        <v>55</v>
      </c>
      <c r="C45" s="474"/>
      <c r="D45" s="407" t="s">
        <v>2</v>
      </c>
      <c r="E45" s="508">
        <v>3</v>
      </c>
      <c r="F45" s="537"/>
      <c r="G45" s="390"/>
      <c r="H45" s="391"/>
      <c r="I45" s="509"/>
    </row>
    <row r="46" spans="1:9" s="407" customFormat="1" x14ac:dyDescent="0.25">
      <c r="A46" s="493"/>
      <c r="B46" s="474" t="s">
        <v>312</v>
      </c>
      <c r="C46" s="474"/>
      <c r="D46" s="407" t="s">
        <v>2</v>
      </c>
      <c r="E46" s="508">
        <v>1</v>
      </c>
      <c r="F46" s="537"/>
      <c r="G46" s="390"/>
      <c r="H46" s="391"/>
      <c r="I46" s="509"/>
    </row>
    <row r="47" spans="1:9" s="505" customFormat="1" ht="26.4" x14ac:dyDescent="0.25">
      <c r="A47" s="493"/>
      <c r="B47" s="454" t="s">
        <v>71</v>
      </c>
      <c r="C47" s="454"/>
      <c r="D47" s="407" t="s">
        <v>2</v>
      </c>
      <c r="E47" s="508">
        <v>1</v>
      </c>
      <c r="F47" s="538"/>
      <c r="G47" s="407" t="s">
        <v>313</v>
      </c>
      <c r="H47" s="507"/>
    </row>
    <row r="48" spans="1:9" s="505" customFormat="1" ht="26.4" x14ac:dyDescent="0.25">
      <c r="A48" s="493"/>
      <c r="B48" s="454" t="s">
        <v>19</v>
      </c>
      <c r="C48" s="454"/>
      <c r="D48" s="407" t="s">
        <v>2</v>
      </c>
      <c r="E48" s="459">
        <v>1</v>
      </c>
      <c r="F48" s="539"/>
      <c r="G48" s="459"/>
      <c r="H48" s="504"/>
    </row>
    <row r="49" spans="1:10" s="411" customFormat="1" x14ac:dyDescent="0.25">
      <c r="A49" s="510"/>
      <c r="B49" s="511" t="s">
        <v>314</v>
      </c>
      <c r="C49" s="511"/>
      <c r="D49" s="407" t="s">
        <v>2</v>
      </c>
      <c r="E49" s="390">
        <v>3</v>
      </c>
      <c r="F49" s="531"/>
      <c r="G49" s="464"/>
      <c r="H49" s="391"/>
    </row>
    <row r="50" spans="1:10" s="505" customFormat="1" ht="13.8" x14ac:dyDescent="0.25">
      <c r="A50" s="493"/>
      <c r="B50" s="454" t="s">
        <v>18</v>
      </c>
      <c r="C50" s="454"/>
      <c r="D50" s="407" t="s">
        <v>2</v>
      </c>
      <c r="E50" s="459">
        <v>1</v>
      </c>
      <c r="F50" s="539"/>
      <c r="G50" s="459"/>
      <c r="H50" s="504"/>
    </row>
    <row r="51" spans="1:10" s="516" customFormat="1" x14ac:dyDescent="0.25">
      <c r="A51" s="512"/>
      <c r="B51" s="513" t="s">
        <v>17</v>
      </c>
      <c r="C51" s="513"/>
      <c r="D51" s="514" t="s">
        <v>6</v>
      </c>
      <c r="E51" s="515">
        <v>1</v>
      </c>
      <c r="F51" s="162"/>
      <c r="G51" s="409">
        <f>ROUND(ROUND(E51,2)*F51,2)</f>
        <v>0</v>
      </c>
      <c r="H51" s="504"/>
    </row>
    <row r="52" spans="1:10" s="462" customFormat="1" ht="13.8" x14ac:dyDescent="0.25">
      <c r="A52" s="461"/>
      <c r="B52" s="467"/>
      <c r="C52" s="467"/>
      <c r="D52" s="456"/>
      <c r="E52" s="457"/>
      <c r="F52" s="540"/>
      <c r="G52" s="466"/>
      <c r="H52" s="517"/>
    </row>
    <row r="53" spans="1:10" s="462" customFormat="1" ht="52.8" x14ac:dyDescent="0.25">
      <c r="A53" s="461" t="s">
        <v>301</v>
      </c>
      <c r="B53" s="518" t="s">
        <v>315</v>
      </c>
      <c r="C53" s="467"/>
      <c r="D53" s="456"/>
      <c r="E53" s="457"/>
      <c r="F53" s="541"/>
      <c r="G53" s="456"/>
      <c r="H53" s="517"/>
    </row>
    <row r="54" spans="1:10" s="462" customFormat="1" ht="158.4" x14ac:dyDescent="0.25">
      <c r="A54" s="461"/>
      <c r="B54" s="518" t="s">
        <v>316</v>
      </c>
      <c r="C54" s="467"/>
      <c r="D54" s="456"/>
      <c r="E54" s="457"/>
      <c r="F54" s="541"/>
      <c r="G54" s="456"/>
      <c r="H54" s="517"/>
    </row>
    <row r="55" spans="1:10" s="462" customFormat="1" ht="13.8" x14ac:dyDescent="0.25">
      <c r="A55" s="461"/>
      <c r="B55" s="513" t="s">
        <v>17</v>
      </c>
      <c r="C55" s="513"/>
      <c r="D55" s="514" t="s">
        <v>6</v>
      </c>
      <c r="E55" s="515">
        <v>1</v>
      </c>
      <c r="F55" s="162"/>
      <c r="G55" s="409">
        <f>ROUND(ROUND(E55,2)*F55,2)</f>
        <v>0</v>
      </c>
      <c r="H55" s="517"/>
    </row>
    <row r="56" spans="1:10" s="481" customFormat="1" x14ac:dyDescent="0.25">
      <c r="A56" s="519"/>
      <c r="B56" s="520"/>
      <c r="C56" s="521"/>
      <c r="D56" s="522"/>
      <c r="E56" s="480"/>
      <c r="F56" s="533"/>
    </row>
    <row r="57" spans="1:10" s="481" customFormat="1" ht="26.4" x14ac:dyDescent="0.25">
      <c r="A57" s="461" t="s">
        <v>302</v>
      </c>
      <c r="B57" s="520" t="s">
        <v>72</v>
      </c>
      <c r="C57" s="478"/>
      <c r="D57" s="407" t="s">
        <v>4</v>
      </c>
      <c r="E57" s="390">
        <v>1</v>
      </c>
      <c r="F57" s="162"/>
      <c r="G57" s="409">
        <f>ROUND(ROUND(E57,2)*F57,2)</f>
        <v>0</v>
      </c>
    </row>
    <row r="58" spans="1:10" s="407" customFormat="1" x14ac:dyDescent="0.25">
      <c r="A58" s="470"/>
      <c r="B58" s="474"/>
      <c r="C58" s="474"/>
      <c r="E58" s="390"/>
      <c r="F58" s="357"/>
      <c r="G58" s="391"/>
    </row>
    <row r="59" spans="1:10" s="407" customFormat="1" ht="39.6" x14ac:dyDescent="0.25">
      <c r="A59" s="461" t="s">
        <v>303</v>
      </c>
      <c r="B59" s="474" t="s">
        <v>92</v>
      </c>
      <c r="C59" s="474"/>
      <c r="D59" s="407" t="s">
        <v>4</v>
      </c>
      <c r="E59" s="390">
        <v>1</v>
      </c>
      <c r="F59" s="162"/>
      <c r="G59" s="409">
        <f>ROUND(ROUND(E59,2)*F59,2)</f>
        <v>0</v>
      </c>
    </row>
    <row r="60" spans="1:10" ht="13.8" thickBot="1" x14ac:dyDescent="0.3">
      <c r="A60" s="523"/>
      <c r="B60" s="524"/>
      <c r="C60" s="524"/>
      <c r="D60" s="525"/>
      <c r="E60" s="526"/>
      <c r="F60" s="542"/>
      <c r="G60" s="525"/>
    </row>
    <row r="61" spans="1:10" s="407" customFormat="1" x14ac:dyDescent="0.25">
      <c r="A61" s="470"/>
      <c r="B61" s="471" t="s">
        <v>0</v>
      </c>
      <c r="C61" s="471"/>
      <c r="D61" s="411" t="s">
        <v>7</v>
      </c>
      <c r="E61" s="390"/>
      <c r="F61" s="535"/>
      <c r="G61" s="426">
        <f>G10+G12+G14+G15+G18+G21+G23+G25+G28+G29+G30+G31+G33+G35+G38+G39+G41+G51+G55+G57+G59</f>
        <v>0</v>
      </c>
    </row>
    <row r="62" spans="1:10" s="407" customFormat="1" x14ac:dyDescent="0.25">
      <c r="A62" s="470"/>
      <c r="B62" s="471"/>
      <c r="C62" s="471"/>
      <c r="E62" s="390"/>
      <c r="F62" s="527"/>
      <c r="G62" s="392"/>
      <c r="I62" s="428"/>
      <c r="J62" s="428"/>
    </row>
    <row r="63" spans="1:10" s="407" customFormat="1" x14ac:dyDescent="0.25">
      <c r="A63" s="470"/>
      <c r="B63" s="471"/>
      <c r="C63" s="471"/>
      <c r="E63" s="390"/>
      <c r="F63" s="527"/>
      <c r="G63" s="392"/>
      <c r="I63" s="428"/>
      <c r="J63" s="428"/>
    </row>
    <row r="66" spans="1:8" s="528" customFormat="1" x14ac:dyDescent="0.25">
      <c r="A66" s="427"/>
      <c r="B66" s="448"/>
      <c r="C66" s="448"/>
      <c r="D66" s="428"/>
      <c r="E66" s="449"/>
      <c r="F66" s="450"/>
      <c r="G66" s="428"/>
      <c r="H66" s="410"/>
    </row>
    <row r="89" spans="1:8" s="447" customFormat="1" ht="15" customHeight="1" x14ac:dyDescent="0.25">
      <c r="A89" s="427"/>
      <c r="B89" s="448"/>
      <c r="C89" s="448"/>
      <c r="D89" s="428"/>
      <c r="E89" s="449"/>
      <c r="F89" s="450"/>
      <c r="G89" s="428"/>
      <c r="H89" s="446"/>
    </row>
    <row r="91" spans="1:8" ht="38.25" customHeight="1" x14ac:dyDescent="0.25">
      <c r="A91" s="529"/>
      <c r="B91" s="428"/>
      <c r="C91" s="428"/>
      <c r="F91" s="428"/>
      <c r="H91" s="428"/>
    </row>
  </sheetData>
  <sheetProtection algorithmName="SHA-512" hashValue="Whf4GXVbdKi4MDd4MhEHoTMgdO2676RNbAm3TfrUaaZ2AXgs1TpITFzn+bQkW+90kI+SRCJnt3Wy+lpt7bltaw==" saltValue="X503uPIUoYYb8XkJI8TPag==" spinCount="100000" sheet="1" objects="1" scenarios="1"/>
  <mergeCells count="1">
    <mergeCell ref="B1:G1"/>
  </mergeCells>
  <pageMargins left="0.62992125984251968" right="0.27559055118110237" top="0.98425196850393704" bottom="0.98425196850393704" header="0.51181102362204722" footer="0.51181102362204722"/>
  <pageSetup paperSize="9" scale="90" orientation="portrait" useFirstPageNumber="1" r:id="rId1"/>
  <headerFooter alignWithMargins="0">
    <oddHeader>&amp;CRAZSVETLJAVA POVRŠIN ZA AVTOMOBILE V LUKI KOPER</oddHeader>
    <oddFooter>&amp;C
&amp;RPopis površina &amp;A, str. &amp;P</oddFooter>
  </headerFooter>
  <rowBreaks count="1" manualBreakCount="1">
    <brk id="6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H187"/>
  <sheetViews>
    <sheetView view="pageBreakPreview" topLeftCell="A169" zoomScaleNormal="85" zoomScaleSheetLayoutView="100" workbookViewId="0">
      <selection activeCell="B108" sqref="B108"/>
    </sheetView>
  </sheetViews>
  <sheetFormatPr defaultColWidth="9.109375" defaultRowHeight="13.2" x14ac:dyDescent="0.25"/>
  <cols>
    <col min="1" max="1" width="6.6640625" style="367" customWidth="1"/>
    <col min="2" max="2" width="59.5546875" style="389" customWidth="1"/>
    <col min="3" max="3" width="6.6640625" style="368" customWidth="1"/>
    <col min="4" max="4" width="8.6640625" style="390" customWidth="1"/>
    <col min="5" max="5" width="10.6640625" style="391" customWidth="1"/>
    <col min="6" max="6" width="10.6640625" style="392" customWidth="1"/>
    <col min="7" max="7" width="30.33203125" style="407" customWidth="1"/>
    <col min="8" max="8" width="12.44140625" style="407" customWidth="1"/>
    <col min="9" max="16384" width="9.109375" style="407"/>
  </cols>
  <sheetData>
    <row r="1" spans="1:8" s="368" customFormat="1" ht="17.25" customHeight="1" x14ac:dyDescent="0.3">
      <c r="A1" s="367"/>
      <c r="B1" s="747" t="s">
        <v>15</v>
      </c>
      <c r="C1" s="748"/>
      <c r="D1" s="748"/>
      <c r="E1" s="748"/>
      <c r="F1" s="748"/>
    </row>
    <row r="2" spans="1:8" s="375" customFormat="1" x14ac:dyDescent="0.25">
      <c r="A2" s="369"/>
      <c r="B2" s="370"/>
      <c r="C2" s="371"/>
      <c r="D2" s="372"/>
      <c r="E2" s="373"/>
      <c r="F2" s="374"/>
    </row>
    <row r="3" spans="1:8" s="375" customFormat="1" ht="15.6" x14ac:dyDescent="0.25">
      <c r="A3" s="376"/>
      <c r="B3" s="377" t="s">
        <v>326</v>
      </c>
      <c r="C3" s="378"/>
      <c r="D3" s="379"/>
      <c r="E3" s="380"/>
      <c r="F3" s="381"/>
    </row>
    <row r="4" spans="1:8" s="375" customFormat="1" ht="13.8" x14ac:dyDescent="0.25">
      <c r="A4" s="376"/>
      <c r="B4" s="382"/>
      <c r="C4" s="378"/>
      <c r="D4" s="379"/>
      <c r="E4" s="380"/>
      <c r="F4" s="381"/>
    </row>
    <row r="5" spans="1:8" s="385" customFormat="1" ht="15.6" x14ac:dyDescent="0.25">
      <c r="A5" s="383" t="s">
        <v>239</v>
      </c>
      <c r="B5" s="384" t="s">
        <v>335</v>
      </c>
      <c r="E5" s="386"/>
      <c r="F5" s="387"/>
    </row>
    <row r="6" spans="1:8" s="385" customFormat="1" ht="15.6" x14ac:dyDescent="0.25">
      <c r="A6" s="388"/>
      <c r="B6" s="377"/>
      <c r="E6" s="386"/>
      <c r="F6" s="387"/>
    </row>
    <row r="7" spans="1:8" s="375" customFormat="1" ht="13.8" thickBot="1" x14ac:dyDescent="0.3">
      <c r="A7" s="367"/>
      <c r="B7" s="389"/>
      <c r="C7" s="368"/>
      <c r="D7" s="390"/>
      <c r="E7" s="391"/>
      <c r="F7" s="392"/>
    </row>
    <row r="8" spans="1:8" s="375" customFormat="1" ht="27" thickBot="1" x14ac:dyDescent="0.3">
      <c r="A8" s="393" t="s">
        <v>8</v>
      </c>
      <c r="B8" s="394" t="s">
        <v>9</v>
      </c>
      <c r="C8" s="395" t="s">
        <v>10</v>
      </c>
      <c r="D8" s="396" t="s">
        <v>1</v>
      </c>
      <c r="E8" s="397" t="s">
        <v>12</v>
      </c>
      <c r="F8" s="398" t="s">
        <v>11</v>
      </c>
    </row>
    <row r="9" spans="1:8" s="405" customFormat="1" x14ac:dyDescent="0.25">
      <c r="A9" s="399"/>
      <c r="B9" s="400"/>
      <c r="C9" s="401"/>
      <c r="D9" s="402"/>
      <c r="E9" s="403"/>
      <c r="F9" s="404"/>
    </row>
    <row r="10" spans="1:8" s="405" customFormat="1" ht="26.4" x14ac:dyDescent="0.25">
      <c r="A10" s="367" t="s">
        <v>288</v>
      </c>
      <c r="B10" s="406" t="s">
        <v>174</v>
      </c>
      <c r="C10" s="407"/>
      <c r="D10" s="543"/>
      <c r="E10" s="363"/>
      <c r="F10" s="409"/>
    </row>
    <row r="11" spans="1:8" s="405" customFormat="1" x14ac:dyDescent="0.25">
      <c r="A11" s="367"/>
      <c r="B11" s="410"/>
      <c r="C11" s="407" t="s">
        <v>175</v>
      </c>
      <c r="D11" s="410">
        <v>14</v>
      </c>
      <c r="E11" s="365"/>
      <c r="F11" s="409">
        <f>ROUND(ROUND(D11,2)*E11,2)</f>
        <v>0</v>
      </c>
      <c r="G11" s="392"/>
      <c r="H11" s="407"/>
    </row>
    <row r="12" spans="1:8" s="405" customFormat="1" x14ac:dyDescent="0.25">
      <c r="A12" s="367"/>
      <c r="B12" s="410"/>
      <c r="C12" s="407"/>
      <c r="D12" s="543"/>
      <c r="E12" s="363"/>
      <c r="F12" s="409"/>
    </row>
    <row r="13" spans="1:8" s="405" customFormat="1" x14ac:dyDescent="0.25">
      <c r="A13" s="367"/>
      <c r="B13" s="410"/>
      <c r="C13" s="407"/>
      <c r="D13" s="543"/>
      <c r="E13" s="363"/>
      <c r="F13" s="409"/>
    </row>
    <row r="14" spans="1:8" s="405" customFormat="1" x14ac:dyDescent="0.25">
      <c r="A14" s="367" t="s">
        <v>289</v>
      </c>
      <c r="B14" s="741" t="s">
        <v>347</v>
      </c>
      <c r="C14" s="613" t="s">
        <v>177</v>
      </c>
      <c r="D14" s="613">
        <v>8</v>
      </c>
      <c r="E14" s="363"/>
      <c r="F14" s="409"/>
    </row>
    <row r="15" spans="1:8" s="405" customFormat="1" x14ac:dyDescent="0.25">
      <c r="A15" s="367"/>
      <c r="B15" s="741"/>
      <c r="C15" s="613" t="s">
        <v>176</v>
      </c>
      <c r="D15" s="746">
        <v>92.3</v>
      </c>
      <c r="E15" s="363"/>
      <c r="F15" s="409"/>
    </row>
    <row r="16" spans="1:8" s="405" customFormat="1" x14ac:dyDescent="0.25">
      <c r="A16" s="367"/>
      <c r="B16" s="410"/>
      <c r="C16" s="407"/>
      <c r="D16" s="543"/>
      <c r="E16" s="363"/>
      <c r="F16" s="409"/>
    </row>
    <row r="17" spans="1:6" s="405" customFormat="1" x14ac:dyDescent="0.25">
      <c r="A17" s="367" t="s">
        <v>261</v>
      </c>
      <c r="B17" s="406" t="s">
        <v>178</v>
      </c>
      <c r="C17" s="407"/>
      <c r="D17" s="543"/>
      <c r="E17" s="363"/>
      <c r="F17" s="409"/>
    </row>
    <row r="18" spans="1:6" s="405" customFormat="1" x14ac:dyDescent="0.25">
      <c r="A18" s="367"/>
      <c r="B18" s="410"/>
      <c r="C18" s="407" t="s">
        <v>179</v>
      </c>
      <c r="D18" s="544">
        <f>2.1*D15</f>
        <v>193.83</v>
      </c>
      <c r="E18" s="365"/>
      <c r="F18" s="409">
        <f>ROUND(ROUND(D18,2)*E18,2)</f>
        <v>0</v>
      </c>
    </row>
    <row r="19" spans="1:6" s="405" customFormat="1" x14ac:dyDescent="0.25">
      <c r="A19" s="367"/>
      <c r="B19" s="410"/>
      <c r="C19" s="407"/>
      <c r="D19" s="545"/>
      <c r="E19" s="363"/>
      <c r="F19" s="409"/>
    </row>
    <row r="20" spans="1:6" s="405" customFormat="1" ht="26.4" x14ac:dyDescent="0.25">
      <c r="A20" s="367" t="s">
        <v>262</v>
      </c>
      <c r="B20" s="406" t="s">
        <v>180</v>
      </c>
      <c r="C20" s="407"/>
      <c r="D20" s="545"/>
      <c r="E20" s="363"/>
      <c r="F20" s="409"/>
    </row>
    <row r="21" spans="1:6" s="405" customFormat="1" x14ac:dyDescent="0.25">
      <c r="A21" s="367"/>
      <c r="B21" s="410"/>
      <c r="C21" s="407" t="s">
        <v>181</v>
      </c>
      <c r="D21" s="544">
        <f>1.1*1.3*D15</f>
        <v>131.989</v>
      </c>
      <c r="E21" s="365"/>
      <c r="F21" s="409">
        <f>ROUND(ROUND(D21,2)*E21,2)</f>
        <v>0</v>
      </c>
    </row>
    <row r="22" spans="1:6" s="405" customFormat="1" x14ac:dyDescent="0.25">
      <c r="A22" s="367"/>
      <c r="B22" s="410"/>
      <c r="C22" s="407"/>
      <c r="D22" s="545"/>
      <c r="E22" s="363"/>
      <c r="F22" s="409"/>
    </row>
    <row r="23" spans="1:6" s="405" customFormat="1" x14ac:dyDescent="0.25">
      <c r="A23" s="367" t="s">
        <v>263</v>
      </c>
      <c r="B23" s="406" t="s">
        <v>182</v>
      </c>
      <c r="C23" s="407"/>
      <c r="D23" s="545"/>
      <c r="E23" s="363"/>
      <c r="F23" s="409"/>
    </row>
    <row r="24" spans="1:6" s="405" customFormat="1" x14ac:dyDescent="0.25">
      <c r="A24" s="367"/>
      <c r="B24" s="410"/>
      <c r="C24" s="407" t="s">
        <v>181</v>
      </c>
      <c r="D24" s="544">
        <f>0.36*D15</f>
        <v>33.227999999999994</v>
      </c>
      <c r="E24" s="365"/>
      <c r="F24" s="409">
        <f>ROUND(ROUND(D24,2)*E24,2)</f>
        <v>0</v>
      </c>
    </row>
    <row r="25" spans="1:6" x14ac:dyDescent="0.25">
      <c r="B25" s="410"/>
      <c r="C25" s="407"/>
      <c r="D25" s="545"/>
      <c r="E25" s="357"/>
    </row>
    <row r="26" spans="1:6" x14ac:dyDescent="0.25">
      <c r="A26" s="367" t="s">
        <v>264</v>
      </c>
      <c r="B26" s="406" t="s">
        <v>183</v>
      </c>
      <c r="C26" s="407"/>
      <c r="D26" s="545"/>
      <c r="E26" s="357"/>
    </row>
    <row r="27" spans="1:6" x14ac:dyDescent="0.25">
      <c r="B27" s="410"/>
      <c r="C27" s="407" t="s">
        <v>181</v>
      </c>
      <c r="D27" s="546">
        <f>0.67*D15</f>
        <v>61.841000000000001</v>
      </c>
      <c r="E27" s="365"/>
      <c r="F27" s="409">
        <f>ROUND(ROUND(D27,2)*E27,2)</f>
        <v>0</v>
      </c>
    </row>
    <row r="28" spans="1:6" s="368" customFormat="1" ht="15" customHeight="1" x14ac:dyDescent="0.25">
      <c r="A28" s="367"/>
      <c r="B28" s="410"/>
      <c r="C28" s="407"/>
      <c r="D28" s="545"/>
      <c r="E28" s="357"/>
      <c r="F28" s="392"/>
    </row>
    <row r="29" spans="1:6" x14ac:dyDescent="0.25">
      <c r="A29" s="367" t="s">
        <v>265</v>
      </c>
      <c r="B29" s="406" t="s">
        <v>184</v>
      </c>
      <c r="C29" s="407"/>
      <c r="D29" s="545"/>
      <c r="E29" s="357"/>
    </row>
    <row r="30" spans="1:6" x14ac:dyDescent="0.25">
      <c r="B30" s="410"/>
      <c r="C30" s="407" t="s">
        <v>176</v>
      </c>
      <c r="D30" s="547">
        <f>D15*D14</f>
        <v>738.4</v>
      </c>
      <c r="E30" s="365"/>
      <c r="F30" s="409">
        <f>ROUND(ROUND(D30,2)*E30,2)</f>
        <v>0</v>
      </c>
    </row>
    <row r="31" spans="1:6" x14ac:dyDescent="0.25">
      <c r="B31" s="410"/>
      <c r="C31" s="407"/>
      <c r="D31" s="545"/>
      <c r="E31" s="357"/>
    </row>
    <row r="32" spans="1:6" x14ac:dyDescent="0.25">
      <c r="A32" s="367" t="s">
        <v>266</v>
      </c>
      <c r="B32" s="410" t="s">
        <v>185</v>
      </c>
      <c r="C32" s="407"/>
      <c r="D32" s="545"/>
      <c r="E32" s="357"/>
    </row>
    <row r="33" spans="1:6" x14ac:dyDescent="0.25">
      <c r="B33" s="410"/>
      <c r="C33" s="407" t="s">
        <v>176</v>
      </c>
      <c r="D33" s="548">
        <f>D15</f>
        <v>92.3</v>
      </c>
      <c r="E33" s="365"/>
      <c r="F33" s="409">
        <f>ROUND(ROUND(D33,2)*E33,2)</f>
        <v>0</v>
      </c>
    </row>
    <row r="34" spans="1:6" x14ac:dyDescent="0.25">
      <c r="B34" s="410"/>
      <c r="C34" s="407"/>
      <c r="D34" s="545"/>
      <c r="E34" s="357"/>
    </row>
    <row r="35" spans="1:6" x14ac:dyDescent="0.25">
      <c r="A35" s="367" t="s">
        <v>267</v>
      </c>
      <c r="B35" s="406" t="s">
        <v>186</v>
      </c>
      <c r="C35" s="407"/>
      <c r="D35" s="545"/>
      <c r="E35" s="357"/>
    </row>
    <row r="36" spans="1:6" x14ac:dyDescent="0.25">
      <c r="B36" s="410"/>
      <c r="C36" s="407" t="s">
        <v>176</v>
      </c>
      <c r="D36" s="548">
        <f>D15</f>
        <v>92.3</v>
      </c>
      <c r="E36" s="365"/>
      <c r="F36" s="409">
        <f>ROUND(ROUND(D36,2)*E36,2)</f>
        <v>0</v>
      </c>
    </row>
    <row r="37" spans="1:6" x14ac:dyDescent="0.25">
      <c r="B37" s="410"/>
      <c r="C37" s="407"/>
      <c r="D37" s="545"/>
      <c r="E37" s="357"/>
    </row>
    <row r="38" spans="1:6" ht="26.4" x14ac:dyDescent="0.25">
      <c r="A38" s="367" t="s">
        <v>268</v>
      </c>
      <c r="B38" s="759" t="s">
        <v>357</v>
      </c>
      <c r="C38" s="407"/>
      <c r="D38" s="545"/>
      <c r="E38" s="357"/>
    </row>
    <row r="39" spans="1:6" x14ac:dyDescent="0.25">
      <c r="B39" s="410"/>
      <c r="C39" s="407" t="s">
        <v>179</v>
      </c>
      <c r="D39" s="544">
        <f>2.1*D15</f>
        <v>193.83</v>
      </c>
      <c r="E39" s="365"/>
      <c r="F39" s="409">
        <f>ROUND(ROUND(D39,2)*E39,2)</f>
        <v>0</v>
      </c>
    </row>
    <row r="40" spans="1:6" x14ac:dyDescent="0.25">
      <c r="B40" s="412"/>
      <c r="C40" s="407"/>
      <c r="D40" s="545"/>
      <c r="E40" s="357"/>
    </row>
    <row r="41" spans="1:6" ht="26.4" x14ac:dyDescent="0.25">
      <c r="A41" s="367" t="s">
        <v>269</v>
      </c>
      <c r="B41" s="413" t="s">
        <v>187</v>
      </c>
      <c r="C41" s="407"/>
      <c r="D41" s="545"/>
      <c r="E41" s="357"/>
    </row>
    <row r="42" spans="1:6" x14ac:dyDescent="0.25">
      <c r="B42" s="410"/>
      <c r="C42" s="407" t="s">
        <v>179</v>
      </c>
      <c r="D42" s="544">
        <f>D39</f>
        <v>193.83</v>
      </c>
      <c r="E42" s="365"/>
      <c r="F42" s="409">
        <f>ROUND(ROUND(D42,2)*E42,2)</f>
        <v>0</v>
      </c>
    </row>
    <row r="43" spans="1:6" x14ac:dyDescent="0.25">
      <c r="B43" s="410"/>
      <c r="C43" s="407"/>
      <c r="D43" s="392"/>
      <c r="E43" s="363"/>
      <c r="F43" s="409"/>
    </row>
    <row r="44" spans="1:6" x14ac:dyDescent="0.25">
      <c r="B44" s="410"/>
      <c r="C44" s="407"/>
      <c r="D44" s="392"/>
      <c r="E44" s="357"/>
    </row>
    <row r="45" spans="1:6" s="405" customFormat="1" x14ac:dyDescent="0.25">
      <c r="A45" s="367" t="s">
        <v>290</v>
      </c>
      <c r="B45" s="741" t="s">
        <v>346</v>
      </c>
      <c r="C45" s="613" t="s">
        <v>177</v>
      </c>
      <c r="D45" s="613">
        <v>4</v>
      </c>
      <c r="E45" s="363"/>
      <c r="F45" s="409"/>
    </row>
    <row r="46" spans="1:6" s="405" customFormat="1" x14ac:dyDescent="0.25">
      <c r="A46" s="367"/>
      <c r="B46" s="741"/>
      <c r="C46" s="613" t="s">
        <v>176</v>
      </c>
      <c r="D46" s="381">
        <v>127.3</v>
      </c>
      <c r="E46" s="363"/>
      <c r="F46" s="409"/>
    </row>
    <row r="47" spans="1:6" x14ac:dyDescent="0.25">
      <c r="B47" s="410"/>
      <c r="C47" s="407"/>
      <c r="D47" s="392"/>
      <c r="E47" s="357"/>
    </row>
    <row r="48" spans="1:6" x14ac:dyDescent="0.25">
      <c r="A48" s="367" t="s">
        <v>270</v>
      </c>
      <c r="B48" s="406" t="s">
        <v>178</v>
      </c>
      <c r="C48" s="407"/>
      <c r="D48" s="392"/>
      <c r="E48" s="357"/>
    </row>
    <row r="49" spans="1:6" x14ac:dyDescent="0.25">
      <c r="B49" s="410"/>
      <c r="C49" s="407" t="s">
        <v>179</v>
      </c>
      <c r="D49" s="409">
        <f>1.5*D46</f>
        <v>190.95</v>
      </c>
      <c r="E49" s="365"/>
      <c r="F49" s="409">
        <f>ROUND(ROUND(D49,2)*E49,2)</f>
        <v>0</v>
      </c>
    </row>
    <row r="50" spans="1:6" x14ac:dyDescent="0.25">
      <c r="B50" s="410"/>
      <c r="C50" s="407"/>
      <c r="D50" s="409"/>
      <c r="E50" s="357"/>
    </row>
    <row r="51" spans="1:6" x14ac:dyDescent="0.25">
      <c r="A51" s="367" t="s">
        <v>271</v>
      </c>
      <c r="B51" s="406" t="s">
        <v>189</v>
      </c>
      <c r="C51" s="407"/>
      <c r="D51" s="409"/>
      <c r="E51" s="357"/>
    </row>
    <row r="52" spans="1:6" x14ac:dyDescent="0.25">
      <c r="B52" s="410"/>
      <c r="C52" s="407" t="s">
        <v>181</v>
      </c>
      <c r="D52" s="409">
        <f>0.75*1.3*D46</f>
        <v>124.11750000000001</v>
      </c>
      <c r="E52" s="365"/>
      <c r="F52" s="409">
        <f>ROUND(ROUND(D52,2)*E52,2)</f>
        <v>0</v>
      </c>
    </row>
    <row r="53" spans="1:6" x14ac:dyDescent="0.25">
      <c r="B53" s="410"/>
      <c r="C53" s="407"/>
      <c r="D53" s="409"/>
      <c r="E53" s="357"/>
    </row>
    <row r="54" spans="1:6" x14ac:dyDescent="0.25">
      <c r="A54" s="367" t="s">
        <v>272</v>
      </c>
      <c r="B54" s="406" t="s">
        <v>182</v>
      </c>
      <c r="C54" s="407"/>
      <c r="D54" s="409"/>
      <c r="E54" s="357"/>
    </row>
    <row r="55" spans="1:6" x14ac:dyDescent="0.25">
      <c r="B55" s="410"/>
      <c r="C55" s="407" t="s">
        <v>181</v>
      </c>
      <c r="D55" s="409">
        <f>0.22*D46</f>
        <v>28.006</v>
      </c>
      <c r="E55" s="365"/>
      <c r="F55" s="409">
        <f>ROUND(ROUND(D55,2)*E55,2)</f>
        <v>0</v>
      </c>
    </row>
    <row r="56" spans="1:6" x14ac:dyDescent="0.25">
      <c r="B56" s="410"/>
      <c r="C56" s="407"/>
      <c r="D56" s="409"/>
      <c r="E56" s="357"/>
    </row>
    <row r="57" spans="1:6" x14ac:dyDescent="0.25">
      <c r="A57" s="367" t="s">
        <v>273</v>
      </c>
      <c r="B57" s="406" t="s">
        <v>183</v>
      </c>
      <c r="C57" s="407"/>
      <c r="D57" s="409"/>
      <c r="E57" s="357"/>
    </row>
    <row r="58" spans="1:6" x14ac:dyDescent="0.25">
      <c r="B58" s="410"/>
      <c r="C58" s="407" t="s">
        <v>181</v>
      </c>
      <c r="D58" s="409">
        <f>0.5*D46</f>
        <v>63.65</v>
      </c>
      <c r="E58" s="365"/>
      <c r="F58" s="409">
        <f>ROUND(ROUND(D58,2)*E58,2)</f>
        <v>0</v>
      </c>
    </row>
    <row r="59" spans="1:6" x14ac:dyDescent="0.25">
      <c r="B59" s="410"/>
      <c r="C59" s="407"/>
      <c r="D59" s="409"/>
      <c r="E59" s="357"/>
    </row>
    <row r="60" spans="1:6" x14ac:dyDescent="0.25">
      <c r="A60" s="367" t="s">
        <v>274</v>
      </c>
      <c r="B60" s="406" t="s">
        <v>184</v>
      </c>
      <c r="C60" s="407"/>
      <c r="D60" s="409"/>
      <c r="E60" s="357"/>
    </row>
    <row r="61" spans="1:6" x14ac:dyDescent="0.25">
      <c r="B61" s="410"/>
      <c r="C61" s="407" t="s">
        <v>176</v>
      </c>
      <c r="D61" s="409">
        <f>D45*D46</f>
        <v>509.2</v>
      </c>
      <c r="E61" s="365"/>
      <c r="F61" s="409">
        <f>ROUND(ROUND(D61,2)*E61,2)</f>
        <v>0</v>
      </c>
    </row>
    <row r="62" spans="1:6" x14ac:dyDescent="0.25">
      <c r="B62" s="410"/>
      <c r="C62" s="407"/>
      <c r="D62" s="409"/>
      <c r="E62" s="357"/>
    </row>
    <row r="63" spans="1:6" x14ac:dyDescent="0.25">
      <c r="A63" s="367" t="s">
        <v>275</v>
      </c>
      <c r="B63" s="406" t="s">
        <v>185</v>
      </c>
      <c r="C63" s="407"/>
      <c r="D63" s="409"/>
      <c r="E63" s="357"/>
    </row>
    <row r="64" spans="1:6" x14ac:dyDescent="0.25">
      <c r="B64" s="410"/>
      <c r="C64" s="407" t="s">
        <v>176</v>
      </c>
      <c r="D64" s="409">
        <f>D46</f>
        <v>127.3</v>
      </c>
      <c r="E64" s="365"/>
      <c r="F64" s="409">
        <f>ROUND(ROUND(D64,2)*E64,2)</f>
        <v>0</v>
      </c>
    </row>
    <row r="65" spans="1:6" x14ac:dyDescent="0.25">
      <c r="B65" s="410"/>
      <c r="C65" s="407"/>
      <c r="D65" s="409"/>
      <c r="E65" s="357"/>
    </row>
    <row r="66" spans="1:6" x14ac:dyDescent="0.25">
      <c r="A66" s="367" t="s">
        <v>276</v>
      </c>
      <c r="B66" s="406" t="s">
        <v>186</v>
      </c>
      <c r="C66" s="407"/>
      <c r="D66" s="409"/>
      <c r="E66" s="357"/>
    </row>
    <row r="67" spans="1:6" x14ac:dyDescent="0.25">
      <c r="B67" s="410"/>
      <c r="C67" s="407" t="s">
        <v>176</v>
      </c>
      <c r="D67" s="409">
        <f>D46</f>
        <v>127.3</v>
      </c>
      <c r="E67" s="365"/>
      <c r="F67" s="409">
        <f>ROUND(ROUND(D67,2)*E67,2)</f>
        <v>0</v>
      </c>
    </row>
    <row r="68" spans="1:6" x14ac:dyDescent="0.25">
      <c r="B68" s="410"/>
      <c r="C68" s="407"/>
      <c r="D68" s="409"/>
      <c r="E68" s="357"/>
    </row>
    <row r="69" spans="1:6" ht="26.4" x14ac:dyDescent="0.25">
      <c r="A69" s="367" t="s">
        <v>277</v>
      </c>
      <c r="B69" s="759" t="s">
        <v>357</v>
      </c>
      <c r="C69" s="407"/>
      <c r="D69" s="409"/>
      <c r="E69" s="357"/>
    </row>
    <row r="70" spans="1:6" x14ac:dyDescent="0.25">
      <c r="B70" s="410"/>
      <c r="C70" s="407" t="s">
        <v>179</v>
      </c>
      <c r="D70" s="409">
        <f>D49</f>
        <v>190.95</v>
      </c>
      <c r="E70" s="365"/>
      <c r="F70" s="409">
        <f>ROUND(ROUND(D70,2)*E70,2)</f>
        <v>0</v>
      </c>
    </row>
    <row r="71" spans="1:6" x14ac:dyDescent="0.25">
      <c r="B71" s="412"/>
      <c r="C71" s="407"/>
      <c r="D71" s="409"/>
      <c r="E71" s="357"/>
    </row>
    <row r="72" spans="1:6" ht="26.4" x14ac:dyDescent="0.25">
      <c r="A72" s="367" t="s">
        <v>278</v>
      </c>
      <c r="B72" s="413" t="s">
        <v>187</v>
      </c>
      <c r="C72" s="407"/>
      <c r="D72" s="409"/>
      <c r="E72" s="357"/>
    </row>
    <row r="73" spans="1:6" x14ac:dyDescent="0.25">
      <c r="B73" s="410"/>
      <c r="C73" s="407" t="s">
        <v>179</v>
      </c>
      <c r="D73" s="409">
        <f>D70</f>
        <v>190.95</v>
      </c>
      <c r="E73" s="365"/>
      <c r="F73" s="409">
        <f>ROUND(ROUND(D73,2)*E73,2)</f>
        <v>0</v>
      </c>
    </row>
    <row r="74" spans="1:6" x14ac:dyDescent="0.25">
      <c r="B74" s="410"/>
      <c r="C74" s="407"/>
      <c r="D74" s="392"/>
      <c r="E74" s="363"/>
      <c r="F74" s="409"/>
    </row>
    <row r="75" spans="1:6" x14ac:dyDescent="0.25">
      <c r="B75" s="410"/>
      <c r="C75" s="407"/>
      <c r="D75" s="392"/>
      <c r="E75" s="357"/>
    </row>
    <row r="76" spans="1:6" ht="26.4" x14ac:dyDescent="0.25">
      <c r="A76" s="367" t="s">
        <v>291</v>
      </c>
      <c r="B76" s="742" t="s">
        <v>341</v>
      </c>
      <c r="C76" s="407"/>
      <c r="D76" s="392"/>
      <c r="E76" s="357"/>
    </row>
    <row r="77" spans="1:6" x14ac:dyDescent="0.25">
      <c r="B77" s="410"/>
      <c r="C77" s="407"/>
      <c r="D77" s="392"/>
      <c r="E77" s="357"/>
    </row>
    <row r="78" spans="1:6" x14ac:dyDescent="0.25">
      <c r="B78" s="406" t="s">
        <v>178</v>
      </c>
      <c r="C78" s="407"/>
      <c r="D78" s="392"/>
      <c r="E78" s="357"/>
    </row>
    <row r="79" spans="1:6" x14ac:dyDescent="0.25">
      <c r="B79" s="410"/>
      <c r="C79" s="407" t="s">
        <v>179</v>
      </c>
      <c r="D79" s="392">
        <f>PI()/4*(4.6)^2</f>
        <v>16.619025137490002</v>
      </c>
      <c r="E79" s="363"/>
      <c r="F79" s="409"/>
    </row>
    <row r="80" spans="1:6" x14ac:dyDescent="0.25">
      <c r="B80" s="410"/>
      <c r="C80" s="407"/>
      <c r="D80" s="392"/>
      <c r="E80" s="363"/>
      <c r="F80" s="409"/>
    </row>
    <row r="81" spans="2:6" ht="26.4" x14ac:dyDescent="0.25">
      <c r="B81" s="406" t="s">
        <v>190</v>
      </c>
      <c r="C81" s="407"/>
      <c r="D81" s="392"/>
      <c r="E81" s="363"/>
      <c r="F81" s="409"/>
    </row>
    <row r="82" spans="2:6" x14ac:dyDescent="0.25">
      <c r="B82" s="410"/>
      <c r="C82" s="407"/>
      <c r="D82" s="392"/>
      <c r="E82" s="363"/>
      <c r="F82" s="409"/>
    </row>
    <row r="83" spans="2:6" x14ac:dyDescent="0.25">
      <c r="B83" s="410"/>
      <c r="C83" s="407" t="s">
        <v>181</v>
      </c>
      <c r="D83" s="392">
        <f>1/2*PI()/4*1.49*(2.2^2+4.5^2)*1.3</f>
        <v>19.084912262173255</v>
      </c>
      <c r="E83" s="363"/>
      <c r="F83" s="409"/>
    </row>
    <row r="84" spans="2:6" x14ac:dyDescent="0.25">
      <c r="B84" s="412"/>
      <c r="C84" s="407"/>
      <c r="D84" s="392"/>
      <c r="E84" s="363"/>
      <c r="F84" s="409"/>
    </row>
    <row r="85" spans="2:6" x14ac:dyDescent="0.25">
      <c r="B85" s="406" t="s">
        <v>191</v>
      </c>
      <c r="C85" s="407"/>
      <c r="D85" s="392"/>
      <c r="E85" s="363"/>
      <c r="F85" s="409"/>
    </row>
    <row r="86" spans="2:6" x14ac:dyDescent="0.25">
      <c r="B86" s="410"/>
      <c r="C86" s="407"/>
      <c r="D86" s="392"/>
      <c r="E86" s="363"/>
      <c r="F86" s="409"/>
    </row>
    <row r="87" spans="2:6" x14ac:dyDescent="0.25">
      <c r="B87" s="410"/>
      <c r="C87" s="407" t="s">
        <v>181</v>
      </c>
      <c r="D87" s="392">
        <f>PI()/4*1.7^2*0.1</f>
        <v>0.22698006922186253</v>
      </c>
      <c r="E87" s="363"/>
      <c r="F87" s="409"/>
    </row>
    <row r="88" spans="2:6" x14ac:dyDescent="0.25">
      <c r="B88" s="410"/>
      <c r="C88" s="407"/>
      <c r="D88" s="392"/>
      <c r="E88" s="363"/>
      <c r="F88" s="409"/>
    </row>
    <row r="89" spans="2:6" x14ac:dyDescent="0.25">
      <c r="B89" s="406" t="s">
        <v>210</v>
      </c>
      <c r="C89" s="407"/>
      <c r="D89" s="392"/>
      <c r="E89" s="363"/>
      <c r="F89" s="409"/>
    </row>
    <row r="90" spans="2:6" x14ac:dyDescent="0.25">
      <c r="B90" s="410"/>
      <c r="C90" s="407"/>
      <c r="D90" s="392"/>
      <c r="E90" s="363"/>
      <c r="F90" s="409"/>
    </row>
    <row r="91" spans="2:6" x14ac:dyDescent="0.25">
      <c r="B91" s="415" t="s">
        <v>192</v>
      </c>
      <c r="C91" s="407"/>
      <c r="D91" s="392"/>
      <c r="E91" s="363"/>
      <c r="F91" s="409"/>
    </row>
    <row r="92" spans="2:6" x14ac:dyDescent="0.25">
      <c r="B92" s="410"/>
      <c r="C92" s="407" t="s">
        <v>179</v>
      </c>
      <c r="D92" s="392">
        <f>4*1.5*0.2</f>
        <v>1.2000000000000002</v>
      </c>
      <c r="E92" s="363"/>
      <c r="F92" s="409"/>
    </row>
    <row r="93" spans="2:6" x14ac:dyDescent="0.25">
      <c r="B93" s="410"/>
      <c r="C93" s="407"/>
      <c r="D93" s="392"/>
      <c r="E93" s="363"/>
      <c r="F93" s="409"/>
    </row>
    <row r="94" spans="2:6" x14ac:dyDescent="0.25">
      <c r="B94" s="415" t="s">
        <v>193</v>
      </c>
      <c r="C94" s="407"/>
      <c r="D94" s="392"/>
      <c r="E94" s="363"/>
      <c r="F94" s="409"/>
    </row>
    <row r="95" spans="2:6" x14ac:dyDescent="0.25">
      <c r="B95" s="410"/>
      <c r="C95" s="407" t="s">
        <v>181</v>
      </c>
      <c r="D95" s="392">
        <f>1.5^2*0.2</f>
        <v>0.45</v>
      </c>
      <c r="E95" s="363"/>
      <c r="F95" s="409"/>
    </row>
    <row r="96" spans="2:6" x14ac:dyDescent="0.25">
      <c r="B96" s="410"/>
      <c r="C96" s="407"/>
      <c r="D96" s="392"/>
      <c r="E96" s="363"/>
      <c r="F96" s="409"/>
    </row>
    <row r="97" spans="2:6" x14ac:dyDescent="0.25">
      <c r="B97" s="415" t="s">
        <v>194</v>
      </c>
      <c r="C97" s="407"/>
      <c r="D97" s="392"/>
      <c r="E97" s="363"/>
      <c r="F97" s="409"/>
    </row>
    <row r="98" spans="2:6" x14ac:dyDescent="0.25">
      <c r="B98" s="410"/>
      <c r="C98" s="407" t="s">
        <v>195</v>
      </c>
      <c r="D98" s="392">
        <v>83.6</v>
      </c>
      <c r="E98" s="363"/>
      <c r="F98" s="409"/>
    </row>
    <row r="99" spans="2:6" x14ac:dyDescent="0.25">
      <c r="B99" s="410"/>
      <c r="C99" s="407"/>
      <c r="D99" s="392"/>
      <c r="E99" s="363"/>
      <c r="F99" s="409"/>
    </row>
    <row r="100" spans="2:6" x14ac:dyDescent="0.25">
      <c r="B100" s="406" t="s">
        <v>196</v>
      </c>
      <c r="C100" s="407"/>
      <c r="D100" s="392"/>
      <c r="E100" s="363"/>
      <c r="F100" s="409"/>
    </row>
    <row r="101" spans="2:6" x14ac:dyDescent="0.25">
      <c r="B101" s="410"/>
      <c r="C101" s="407"/>
      <c r="D101" s="392"/>
      <c r="E101" s="363"/>
      <c r="F101" s="409"/>
    </row>
    <row r="102" spans="2:6" x14ac:dyDescent="0.25">
      <c r="B102" s="410"/>
      <c r="C102" s="407" t="s">
        <v>181</v>
      </c>
      <c r="D102" s="392">
        <f>0.1*PI()/4*0.8^2</f>
        <v>5.02654824574367E-2</v>
      </c>
      <c r="E102" s="363"/>
      <c r="F102" s="409"/>
    </row>
    <row r="103" spans="2:6" x14ac:dyDescent="0.25">
      <c r="B103" s="410"/>
      <c r="C103" s="407"/>
      <c r="D103" s="392"/>
      <c r="E103" s="363"/>
      <c r="F103" s="409"/>
    </row>
    <row r="104" spans="2:6" x14ac:dyDescent="0.25">
      <c r="B104" s="406" t="s">
        <v>197</v>
      </c>
      <c r="C104" s="407"/>
      <c r="D104" s="392"/>
      <c r="E104" s="363"/>
      <c r="F104" s="409"/>
    </row>
    <row r="105" spans="2:6" x14ac:dyDescent="0.25">
      <c r="B105" s="410"/>
      <c r="C105" s="407"/>
      <c r="D105" s="392"/>
      <c r="E105" s="363"/>
      <c r="F105" s="409"/>
    </row>
    <row r="106" spans="2:6" x14ac:dyDescent="0.25">
      <c r="B106" s="410"/>
      <c r="C106" s="407" t="s">
        <v>176</v>
      </c>
      <c r="D106" s="392">
        <v>1.5</v>
      </c>
      <c r="E106" s="363"/>
      <c r="F106" s="409"/>
    </row>
    <row r="107" spans="2:6" x14ac:dyDescent="0.25">
      <c r="B107" s="416"/>
      <c r="C107" s="407"/>
      <c r="D107" s="392"/>
      <c r="E107" s="363"/>
      <c r="F107" s="409"/>
    </row>
    <row r="108" spans="2:6" ht="26.4" x14ac:dyDescent="0.25">
      <c r="B108" s="406" t="s">
        <v>198</v>
      </c>
      <c r="C108" s="407"/>
      <c r="D108" s="392"/>
      <c r="E108" s="363"/>
      <c r="F108" s="409"/>
    </row>
    <row r="109" spans="2:6" x14ac:dyDescent="0.25">
      <c r="B109" s="416"/>
      <c r="C109" s="407"/>
      <c r="D109" s="392"/>
      <c r="E109" s="363"/>
      <c r="F109" s="409"/>
    </row>
    <row r="110" spans="2:6" x14ac:dyDescent="0.25">
      <c r="B110" s="415" t="s">
        <v>192</v>
      </c>
      <c r="C110" s="407"/>
      <c r="D110" s="392"/>
      <c r="E110" s="363"/>
      <c r="F110" s="409"/>
    </row>
    <row r="111" spans="2:6" x14ac:dyDescent="0.25">
      <c r="B111" s="410"/>
      <c r="C111" s="407" t="s">
        <v>179</v>
      </c>
      <c r="D111" s="392">
        <f>(4*(1.18+0.6))*0.2+1.18^2</f>
        <v>2.8163999999999998</v>
      </c>
      <c r="E111" s="363"/>
      <c r="F111" s="409"/>
    </row>
    <row r="112" spans="2:6" x14ac:dyDescent="0.25">
      <c r="B112" s="416"/>
      <c r="C112" s="407"/>
      <c r="D112" s="392"/>
      <c r="E112" s="363"/>
      <c r="F112" s="409"/>
    </row>
    <row r="113" spans="2:6" x14ac:dyDescent="0.25">
      <c r="B113" s="415" t="s">
        <v>193</v>
      </c>
      <c r="C113" s="407"/>
      <c r="D113" s="392"/>
      <c r="E113" s="363"/>
      <c r="F113" s="409"/>
    </row>
    <row r="114" spans="2:6" x14ac:dyDescent="0.25">
      <c r="B114" s="410"/>
      <c r="C114" s="407" t="s">
        <v>181</v>
      </c>
      <c r="D114" s="392">
        <f>(1.18^2-0.6^2)*0.2</f>
        <v>0.20648</v>
      </c>
      <c r="E114" s="363"/>
      <c r="F114" s="409"/>
    </row>
    <row r="115" spans="2:6" x14ac:dyDescent="0.25">
      <c r="B115" s="416"/>
      <c r="C115" s="407"/>
      <c r="D115" s="392"/>
      <c r="E115" s="363"/>
      <c r="F115" s="409"/>
    </row>
    <row r="116" spans="2:6" x14ac:dyDescent="0.25">
      <c r="B116" s="415" t="s">
        <v>194</v>
      </c>
      <c r="C116" s="407"/>
      <c r="D116" s="392"/>
      <c r="E116" s="363"/>
      <c r="F116" s="409"/>
    </row>
    <row r="117" spans="2:6" x14ac:dyDescent="0.25">
      <c r="B117" s="410"/>
      <c r="C117" s="407" t="s">
        <v>195</v>
      </c>
      <c r="D117" s="392">
        <v>42.9</v>
      </c>
      <c r="E117" s="363"/>
      <c r="F117" s="409"/>
    </row>
    <row r="118" spans="2:6" x14ac:dyDescent="0.25">
      <c r="B118" s="410"/>
      <c r="C118" s="407"/>
      <c r="D118" s="392"/>
      <c r="E118" s="363"/>
      <c r="F118" s="409"/>
    </row>
    <row r="119" spans="2:6" x14ac:dyDescent="0.25">
      <c r="B119" s="759" t="s">
        <v>358</v>
      </c>
      <c r="C119" s="407"/>
      <c r="D119" s="392"/>
      <c r="E119" s="363"/>
      <c r="F119" s="409"/>
    </row>
    <row r="120" spans="2:6" x14ac:dyDescent="0.25">
      <c r="B120" s="410"/>
      <c r="C120" s="407" t="s">
        <v>199</v>
      </c>
      <c r="D120" s="392">
        <v>1</v>
      </c>
      <c r="E120" s="363"/>
      <c r="F120" s="409"/>
    </row>
    <row r="121" spans="2:6" x14ac:dyDescent="0.25">
      <c r="B121" s="410"/>
      <c r="C121" s="407"/>
      <c r="D121" s="392"/>
      <c r="E121" s="363"/>
      <c r="F121" s="409"/>
    </row>
    <row r="122" spans="2:6" ht="26.4" x14ac:dyDescent="0.25">
      <c r="B122" s="406" t="s">
        <v>208</v>
      </c>
      <c r="C122" s="407"/>
      <c r="D122" s="392"/>
      <c r="E122" s="363"/>
      <c r="F122" s="409"/>
    </row>
    <row r="123" spans="2:6" x14ac:dyDescent="0.25">
      <c r="B123" s="410"/>
      <c r="C123" s="407" t="s">
        <v>181</v>
      </c>
      <c r="D123" s="392">
        <v>16</v>
      </c>
      <c r="E123" s="363"/>
      <c r="F123" s="409"/>
    </row>
    <row r="124" spans="2:6" x14ac:dyDescent="0.25">
      <c r="B124" s="416"/>
      <c r="C124" s="407"/>
      <c r="D124" s="392"/>
      <c r="E124" s="363"/>
      <c r="F124" s="409"/>
    </row>
    <row r="125" spans="2:6" ht="26.4" x14ac:dyDescent="0.25">
      <c r="B125" s="759" t="s">
        <v>357</v>
      </c>
      <c r="C125" s="407"/>
      <c r="D125" s="392"/>
      <c r="E125" s="363"/>
      <c r="F125" s="409"/>
    </row>
    <row r="126" spans="2:6" x14ac:dyDescent="0.25">
      <c r="B126" s="410"/>
      <c r="C126" s="407" t="s">
        <v>179</v>
      </c>
      <c r="D126" s="392">
        <f>D79</f>
        <v>16.619025137490002</v>
      </c>
      <c r="E126" s="363"/>
      <c r="F126" s="409"/>
    </row>
    <row r="127" spans="2:6" x14ac:dyDescent="0.25">
      <c r="B127" s="412"/>
      <c r="C127" s="407"/>
      <c r="D127" s="392"/>
      <c r="E127" s="363"/>
      <c r="F127" s="409"/>
    </row>
    <row r="128" spans="2:6" ht="26.4" x14ac:dyDescent="0.25">
      <c r="B128" s="413" t="s">
        <v>187</v>
      </c>
      <c r="C128" s="407"/>
      <c r="D128" s="392"/>
      <c r="E128" s="363"/>
      <c r="F128" s="409"/>
    </row>
    <row r="129" spans="1:6" x14ac:dyDescent="0.25">
      <c r="B129" s="410"/>
      <c r="C129" s="407" t="s">
        <v>179</v>
      </c>
      <c r="D129" s="392">
        <f>D126</f>
        <v>16.619025137490002</v>
      </c>
      <c r="E129" s="363"/>
      <c r="F129" s="409"/>
    </row>
    <row r="130" spans="1:6" x14ac:dyDescent="0.25">
      <c r="B130" s="410"/>
      <c r="C130" s="407"/>
      <c r="D130" s="392"/>
      <c r="E130" s="363"/>
      <c r="F130" s="409"/>
    </row>
    <row r="131" spans="1:6" x14ac:dyDescent="0.25">
      <c r="B131" s="417" t="s">
        <v>200</v>
      </c>
      <c r="C131" s="418" t="s">
        <v>331</v>
      </c>
      <c r="D131" s="417">
        <v>9</v>
      </c>
      <c r="E131" s="365"/>
      <c r="F131" s="409">
        <f>ROUND(ROUND(D131,2)*E131,2)</f>
        <v>0</v>
      </c>
    </row>
    <row r="132" spans="1:6" x14ac:dyDescent="0.25">
      <c r="B132" s="414"/>
      <c r="C132" s="407"/>
      <c r="D132" s="392"/>
      <c r="E132" s="357"/>
    </row>
    <row r="133" spans="1:6" x14ac:dyDescent="0.25">
      <c r="B133" s="414"/>
      <c r="C133" s="407"/>
      <c r="D133" s="392"/>
      <c r="E133" s="357"/>
    </row>
    <row r="134" spans="1:6" x14ac:dyDescent="0.25">
      <c r="B134" s="410"/>
      <c r="C134" s="407"/>
      <c r="D134" s="392"/>
      <c r="E134" s="357"/>
    </row>
    <row r="135" spans="1:6" ht="26.4" x14ac:dyDescent="0.25">
      <c r="A135" s="367" t="s">
        <v>292</v>
      </c>
      <c r="B135" s="742" t="s">
        <v>342</v>
      </c>
      <c r="C135" s="407"/>
      <c r="D135" s="392"/>
      <c r="E135" s="357"/>
    </row>
    <row r="136" spans="1:6" x14ac:dyDescent="0.25">
      <c r="B136" s="410"/>
      <c r="C136" s="407"/>
      <c r="D136" s="392"/>
      <c r="E136" s="357"/>
    </row>
    <row r="137" spans="1:6" x14ac:dyDescent="0.25">
      <c r="B137" s="406" t="s">
        <v>178</v>
      </c>
      <c r="C137" s="407"/>
      <c r="D137" s="392"/>
      <c r="E137" s="357"/>
    </row>
    <row r="138" spans="1:6" x14ac:dyDescent="0.25">
      <c r="B138" s="410"/>
      <c r="C138" s="407" t="s">
        <v>179</v>
      </c>
      <c r="D138" s="392">
        <f>6.4^2</f>
        <v>40.960000000000008</v>
      </c>
      <c r="E138" s="363"/>
      <c r="F138" s="409"/>
    </row>
    <row r="139" spans="1:6" x14ac:dyDescent="0.25">
      <c r="B139" s="410"/>
      <c r="C139" s="407"/>
      <c r="D139" s="392"/>
      <c r="E139" s="363"/>
    </row>
    <row r="140" spans="1:6" x14ac:dyDescent="0.25">
      <c r="B140" s="406" t="s">
        <v>212</v>
      </c>
      <c r="C140" s="407"/>
      <c r="D140" s="392"/>
      <c r="E140" s="363"/>
    </row>
    <row r="141" spans="1:6" x14ac:dyDescent="0.25">
      <c r="B141" s="410"/>
      <c r="C141" s="407" t="s">
        <v>181</v>
      </c>
      <c r="D141" s="392">
        <f>1/2*2*(4^2+6.4^2)*1.3</f>
        <v>74.048000000000016</v>
      </c>
      <c r="E141" s="363"/>
      <c r="F141" s="409"/>
    </row>
    <row r="142" spans="1:6" x14ac:dyDescent="0.25">
      <c r="B142" s="412"/>
      <c r="C142" s="407"/>
      <c r="D142" s="392"/>
      <c r="E142" s="363"/>
    </row>
    <row r="143" spans="1:6" x14ac:dyDescent="0.25">
      <c r="B143" s="413" t="s">
        <v>209</v>
      </c>
      <c r="C143" s="407"/>
      <c r="D143" s="392"/>
      <c r="E143" s="363"/>
    </row>
    <row r="144" spans="1:6" x14ac:dyDescent="0.25">
      <c r="B144" s="410"/>
      <c r="C144" s="407" t="s">
        <v>201</v>
      </c>
      <c r="D144" s="392">
        <v>1</v>
      </c>
      <c r="E144" s="363"/>
      <c r="F144" s="409"/>
    </row>
    <row r="145" spans="2:6" x14ac:dyDescent="0.25">
      <c r="B145" s="412"/>
      <c r="C145" s="407"/>
      <c r="D145" s="392"/>
      <c r="E145" s="363"/>
    </row>
    <row r="146" spans="2:6" ht="26.4" x14ac:dyDescent="0.25">
      <c r="B146" s="413" t="s">
        <v>202</v>
      </c>
      <c r="C146" s="407"/>
      <c r="D146" s="392"/>
      <c r="E146" s="363"/>
    </row>
    <row r="147" spans="2:6" x14ac:dyDescent="0.25">
      <c r="B147" s="410"/>
      <c r="C147" s="407" t="s">
        <v>179</v>
      </c>
      <c r="D147" s="392">
        <f>4.1^2</f>
        <v>16.809999999999999</v>
      </c>
      <c r="E147" s="363"/>
      <c r="F147" s="409"/>
    </row>
    <row r="148" spans="2:6" x14ac:dyDescent="0.25">
      <c r="B148" s="412"/>
      <c r="C148" s="407"/>
      <c r="D148" s="392"/>
      <c r="E148" s="363"/>
    </row>
    <row r="149" spans="2:6" ht="26.4" x14ac:dyDescent="0.25">
      <c r="B149" s="413" t="s">
        <v>203</v>
      </c>
      <c r="C149" s="407"/>
      <c r="D149" s="392"/>
      <c r="E149" s="363"/>
    </row>
    <row r="150" spans="2:6" x14ac:dyDescent="0.25">
      <c r="B150" s="410"/>
      <c r="C150" s="407" t="s">
        <v>179</v>
      </c>
      <c r="D150" s="392">
        <f>7.9*3.7</f>
        <v>29.230000000000004</v>
      </c>
      <c r="E150" s="363"/>
      <c r="F150" s="409"/>
    </row>
    <row r="151" spans="2:6" x14ac:dyDescent="0.25">
      <c r="B151" s="412"/>
      <c r="C151" s="407"/>
      <c r="D151" s="392"/>
      <c r="E151" s="363"/>
    </row>
    <row r="152" spans="2:6" ht="26.4" x14ac:dyDescent="0.25">
      <c r="B152" s="413" t="s">
        <v>204</v>
      </c>
      <c r="C152" s="407"/>
      <c r="D152" s="392"/>
      <c r="E152" s="363"/>
    </row>
    <row r="153" spans="2:6" x14ac:dyDescent="0.25">
      <c r="B153" s="410"/>
      <c r="C153" s="407" t="s">
        <v>181</v>
      </c>
      <c r="D153" s="392">
        <f>3.7^2*0.8</f>
        <v>10.952000000000002</v>
      </c>
      <c r="E153" s="363"/>
      <c r="F153" s="409"/>
    </row>
    <row r="154" spans="2:6" x14ac:dyDescent="0.25">
      <c r="B154" s="410"/>
      <c r="C154" s="407"/>
      <c r="D154" s="392"/>
      <c r="E154" s="363"/>
    </row>
    <row r="155" spans="2:6" x14ac:dyDescent="0.25">
      <c r="B155" s="406" t="s">
        <v>191</v>
      </c>
      <c r="C155" s="407"/>
      <c r="D155" s="392"/>
      <c r="E155" s="363"/>
    </row>
    <row r="156" spans="2:6" x14ac:dyDescent="0.25">
      <c r="B156" s="410"/>
      <c r="C156" s="407" t="s">
        <v>181</v>
      </c>
      <c r="D156" s="392">
        <f>2.9^2*0.1</f>
        <v>0.84100000000000008</v>
      </c>
      <c r="E156" s="363"/>
      <c r="F156" s="409"/>
    </row>
    <row r="157" spans="2:6" x14ac:dyDescent="0.25">
      <c r="B157" s="410"/>
      <c r="C157" s="407"/>
      <c r="D157" s="392"/>
      <c r="E157" s="363"/>
    </row>
    <row r="158" spans="2:6" x14ac:dyDescent="0.25">
      <c r="B158" s="406" t="s">
        <v>213</v>
      </c>
      <c r="C158" s="407"/>
      <c r="D158" s="392"/>
      <c r="E158" s="363"/>
    </row>
    <row r="159" spans="2:6" x14ac:dyDescent="0.25">
      <c r="B159" s="410"/>
      <c r="C159" s="407"/>
      <c r="D159" s="392"/>
      <c r="E159" s="363"/>
    </row>
    <row r="160" spans="2:6" x14ac:dyDescent="0.25">
      <c r="B160" s="415" t="s">
        <v>192</v>
      </c>
      <c r="C160" s="407"/>
      <c r="D160" s="392"/>
      <c r="E160" s="363"/>
    </row>
    <row r="161" spans="2:6" x14ac:dyDescent="0.25">
      <c r="B161" s="410"/>
      <c r="C161" s="407" t="s">
        <v>179</v>
      </c>
      <c r="D161" s="392">
        <f>(4*(2.5+0.8))*0.6</f>
        <v>7.919999999999999</v>
      </c>
      <c r="E161" s="363"/>
      <c r="F161" s="409"/>
    </row>
    <row r="162" spans="2:6" x14ac:dyDescent="0.25">
      <c r="B162" s="416"/>
      <c r="C162" s="407"/>
      <c r="D162" s="392"/>
      <c r="E162" s="363"/>
    </row>
    <row r="163" spans="2:6" x14ac:dyDescent="0.25">
      <c r="B163" s="415" t="s">
        <v>193</v>
      </c>
      <c r="C163" s="407"/>
      <c r="D163" s="392"/>
      <c r="E163" s="363"/>
    </row>
    <row r="164" spans="2:6" x14ac:dyDescent="0.25">
      <c r="B164" s="410"/>
      <c r="C164" s="407" t="s">
        <v>181</v>
      </c>
      <c r="D164" s="392">
        <f>2.5^2*0.6+0.8^2*0.6</f>
        <v>4.1340000000000003</v>
      </c>
      <c r="E164" s="363"/>
      <c r="F164" s="409"/>
    </row>
    <row r="165" spans="2:6" x14ac:dyDescent="0.25">
      <c r="B165" s="416"/>
      <c r="C165" s="407"/>
      <c r="D165" s="392"/>
      <c r="E165" s="363"/>
    </row>
    <row r="166" spans="2:6" x14ac:dyDescent="0.25">
      <c r="B166" s="415" t="s">
        <v>194</v>
      </c>
      <c r="C166" s="407"/>
      <c r="D166" s="392"/>
      <c r="E166" s="363"/>
    </row>
    <row r="167" spans="2:6" x14ac:dyDescent="0.25">
      <c r="B167" s="410"/>
      <c r="C167" s="407" t="s">
        <v>195</v>
      </c>
      <c r="D167" s="392">
        <v>360</v>
      </c>
      <c r="E167" s="363"/>
      <c r="F167" s="409"/>
    </row>
    <row r="168" spans="2:6" x14ac:dyDescent="0.25">
      <c r="B168" s="416"/>
      <c r="C168" s="407"/>
      <c r="D168" s="392"/>
      <c r="E168" s="363"/>
    </row>
    <row r="169" spans="2:6" ht="26.4" x14ac:dyDescent="0.25">
      <c r="B169" s="406" t="s">
        <v>205</v>
      </c>
      <c r="C169" s="407"/>
      <c r="D169" s="392"/>
      <c r="E169" s="363"/>
    </row>
    <row r="170" spans="2:6" x14ac:dyDescent="0.25">
      <c r="B170" s="410"/>
      <c r="C170" s="407" t="s">
        <v>181</v>
      </c>
      <c r="D170" s="392">
        <f>D141/1.3-D164-D153</f>
        <v>41.874000000000009</v>
      </c>
      <c r="E170" s="363"/>
      <c r="F170" s="409"/>
    </row>
    <row r="171" spans="2:6" x14ac:dyDescent="0.25">
      <c r="B171" s="410"/>
      <c r="C171" s="407"/>
      <c r="D171" s="392"/>
      <c r="E171" s="363"/>
    </row>
    <row r="172" spans="2:6" x14ac:dyDescent="0.25">
      <c r="B172" s="410"/>
      <c r="C172" s="407"/>
      <c r="D172" s="392"/>
      <c r="E172" s="363"/>
    </row>
    <row r="173" spans="2:6" ht="26.4" x14ac:dyDescent="0.25">
      <c r="B173" s="759" t="s">
        <v>357</v>
      </c>
      <c r="C173" s="407"/>
      <c r="D173" s="392"/>
      <c r="E173" s="363"/>
    </row>
    <row r="174" spans="2:6" x14ac:dyDescent="0.25">
      <c r="B174" s="410"/>
      <c r="C174" s="407" t="s">
        <v>179</v>
      </c>
      <c r="D174" s="392">
        <f>D138</f>
        <v>40.960000000000008</v>
      </c>
      <c r="E174" s="363"/>
      <c r="F174" s="409"/>
    </row>
    <row r="175" spans="2:6" x14ac:dyDescent="0.25">
      <c r="B175" s="410"/>
      <c r="C175" s="407"/>
      <c r="D175" s="392"/>
      <c r="E175" s="363"/>
    </row>
    <row r="176" spans="2:6" ht="26.4" x14ac:dyDescent="0.25">
      <c r="B176" s="413" t="s">
        <v>187</v>
      </c>
      <c r="C176" s="407"/>
      <c r="D176" s="392"/>
      <c r="E176" s="363"/>
    </row>
    <row r="177" spans="1:6" x14ac:dyDescent="0.25">
      <c r="C177" s="407" t="s">
        <v>179</v>
      </c>
      <c r="D177" s="392">
        <f>D174</f>
        <v>40.960000000000008</v>
      </c>
      <c r="E177" s="363"/>
      <c r="F177" s="409"/>
    </row>
    <row r="178" spans="1:6" x14ac:dyDescent="0.25">
      <c r="B178" s="412"/>
      <c r="C178" s="407"/>
      <c r="D178" s="392"/>
      <c r="E178" s="357"/>
    </row>
    <row r="179" spans="1:6" x14ac:dyDescent="0.25">
      <c r="B179" s="406" t="s">
        <v>206</v>
      </c>
      <c r="C179" s="407"/>
      <c r="D179" s="392"/>
      <c r="E179" s="357"/>
    </row>
    <row r="180" spans="1:6" x14ac:dyDescent="0.25">
      <c r="C180" s="407" t="s">
        <v>201</v>
      </c>
      <c r="D180" s="392">
        <v>1</v>
      </c>
      <c r="E180" s="357"/>
    </row>
    <row r="181" spans="1:6" x14ac:dyDescent="0.25">
      <c r="B181" s="410"/>
      <c r="C181" s="407"/>
      <c r="D181" s="392"/>
      <c r="E181" s="363"/>
    </row>
    <row r="182" spans="1:6" x14ac:dyDescent="0.25">
      <c r="B182" s="413" t="s">
        <v>332</v>
      </c>
      <c r="C182" s="407"/>
      <c r="D182" s="392"/>
      <c r="E182" s="363"/>
    </row>
    <row r="183" spans="1:6" x14ac:dyDescent="0.25">
      <c r="C183" s="407" t="s">
        <v>211</v>
      </c>
      <c r="D183" s="392">
        <v>1</v>
      </c>
      <c r="E183" s="363"/>
      <c r="F183" s="409"/>
    </row>
    <row r="184" spans="1:6" x14ac:dyDescent="0.25">
      <c r="C184" s="407"/>
      <c r="D184" s="392"/>
      <c r="E184" s="357"/>
    </row>
    <row r="185" spans="1:6" x14ac:dyDescent="0.25">
      <c r="B185" s="417" t="s">
        <v>207</v>
      </c>
      <c r="C185" s="418" t="s">
        <v>331</v>
      </c>
      <c r="D185" s="419">
        <v>5</v>
      </c>
      <c r="E185" s="365"/>
      <c r="F185" s="409">
        <f>ROUND(ROUND(D185,2)*E185,2)</f>
        <v>0</v>
      </c>
    </row>
    <row r="186" spans="1:6" s="405" customFormat="1" ht="13.8" thickBot="1" x14ac:dyDescent="0.3">
      <c r="A186" s="420"/>
      <c r="B186" s="421"/>
      <c r="C186" s="422"/>
      <c r="D186" s="423"/>
      <c r="E186" s="366"/>
      <c r="F186" s="424"/>
    </row>
    <row r="187" spans="1:6" s="405" customFormat="1" x14ac:dyDescent="0.25">
      <c r="A187" s="399"/>
      <c r="B187" s="400" t="s">
        <v>334</v>
      </c>
      <c r="C187" s="425" t="s">
        <v>7</v>
      </c>
      <c r="D187" s="402"/>
      <c r="E187" s="359"/>
      <c r="F187" s="426">
        <f>F11+F18+F21+F24+F27+F30+F33+F36+F39+F42+F49+F52+F55+F58+F61+F64+F67+F70+F73+F131+F185</f>
        <v>0</v>
      </c>
    </row>
  </sheetData>
  <sheetProtection algorithmName="SHA-512" hashValue="w2kxVVqGI9S4Mknzw4PQLjXD8B5IbLuftGQA/wThs3pPhvzg8PZ9t06vIOcXMVh/H5Tl8R2a93eW7+yWnJTgIw==" saltValue="YeQZ1t7qldkdFMJfmHTgZA==" spinCount="100000" sheet="1" objects="1" scenarios="1"/>
  <mergeCells count="1">
    <mergeCell ref="B1:F1"/>
  </mergeCells>
  <pageMargins left="0.62992125984251968" right="0.27559055118110237" top="0.98425196850393704" bottom="0.98425196850393704" header="0.51181102362204722" footer="0.51181102362204722"/>
  <pageSetup paperSize="9" scale="88" orientation="portrait" useFirstPageNumber="1" r:id="rId1"/>
  <headerFooter alignWithMargins="0">
    <oddHeader>&amp;CRAZSVETLJAVA POVRŠIN ZA AVTOMOBILE V LUKI KOPER</oddHeader>
    <oddFooter>&amp;C
&amp;RPopis površina &amp;A, str. &amp;P</oddFooter>
  </headerFooter>
  <rowBreaks count="2" manualBreakCount="2">
    <brk id="112" max="5" man="1"/>
    <brk id="13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J72"/>
  <sheetViews>
    <sheetView view="pageBreakPreview" topLeftCell="A61" zoomScaleNormal="150" zoomScaleSheetLayoutView="100" workbookViewId="0">
      <selection activeCell="F20" sqref="F20"/>
    </sheetView>
  </sheetViews>
  <sheetFormatPr defaultColWidth="9.109375" defaultRowHeight="13.2" x14ac:dyDescent="0.25"/>
  <cols>
    <col min="1" max="1" width="4.88671875" style="298" bestFit="1" customWidth="1"/>
    <col min="2" max="2" width="59.5546875" style="6" customWidth="1"/>
    <col min="3" max="3" width="2.44140625" style="6" customWidth="1"/>
    <col min="4" max="4" width="6.33203125" style="5" customWidth="1"/>
    <col min="5" max="5" width="6.5546875" style="35" bestFit="1" customWidth="1"/>
    <col min="6" max="6" width="10.5546875" style="4" customWidth="1"/>
    <col min="7" max="7" width="11.109375" style="5" customWidth="1"/>
    <col min="8" max="8" width="30.33203125" style="2" customWidth="1"/>
    <col min="9" max="9" width="12.44140625" style="5" customWidth="1"/>
    <col min="10" max="16384" width="9.109375" style="5"/>
  </cols>
  <sheetData>
    <row r="1" spans="1:9" s="220" customFormat="1" ht="15.6" x14ac:dyDescent="0.25">
      <c r="A1" s="304"/>
      <c r="B1" s="751" t="s">
        <v>15</v>
      </c>
      <c r="C1" s="751"/>
      <c r="D1" s="752"/>
      <c r="E1" s="752"/>
      <c r="F1" s="752"/>
      <c r="G1" s="752"/>
      <c r="H1" s="219"/>
    </row>
    <row r="2" spans="1:9" s="293" customFormat="1" ht="15.6" x14ac:dyDescent="0.3">
      <c r="A2" s="305"/>
      <c r="B2" s="287"/>
      <c r="C2" s="287"/>
      <c r="D2" s="288"/>
      <c r="E2" s="289"/>
      <c r="F2" s="290"/>
      <c r="G2" s="291"/>
      <c r="H2" s="292"/>
    </row>
    <row r="3" spans="1:9" s="293" customFormat="1" ht="15.6" x14ac:dyDescent="0.3">
      <c r="A3" s="304"/>
      <c r="B3" s="218" t="s">
        <v>307</v>
      </c>
      <c r="C3" s="294"/>
      <c r="D3" s="295"/>
      <c r="E3" s="296"/>
      <c r="F3" s="297"/>
      <c r="G3" s="295"/>
      <c r="H3" s="292"/>
    </row>
    <row r="4" spans="1:9" s="293" customFormat="1" ht="15.6" x14ac:dyDescent="0.3">
      <c r="A4" s="304"/>
      <c r="B4" s="218"/>
      <c r="C4" s="294"/>
      <c r="D4" s="295"/>
      <c r="E4" s="296"/>
      <c r="F4" s="297"/>
      <c r="G4" s="295"/>
      <c r="H4" s="292"/>
    </row>
    <row r="5" spans="1:9" s="308" customFormat="1" ht="15.6" x14ac:dyDescent="0.25">
      <c r="A5" s="306" t="s">
        <v>240</v>
      </c>
      <c r="B5" s="106" t="s">
        <v>338</v>
      </c>
      <c r="C5" s="106"/>
      <c r="D5" s="307"/>
      <c r="E5" s="307"/>
      <c r="F5" s="307"/>
      <c r="G5" s="307"/>
      <c r="H5" s="307"/>
    </row>
    <row r="6" spans="1:9" s="220" customFormat="1" ht="15.6" x14ac:dyDescent="0.25">
      <c r="A6" s="299"/>
      <c r="B6" s="195"/>
      <c r="C6" s="195"/>
      <c r="D6" s="219"/>
      <c r="E6" s="219"/>
      <c r="F6" s="219"/>
      <c r="G6" s="219"/>
      <c r="H6" s="219"/>
    </row>
    <row r="7" spans="1:9" s="217" customFormat="1" ht="13.8" thickBot="1" x14ac:dyDescent="0.3">
      <c r="A7" s="298"/>
      <c r="B7" s="6"/>
      <c r="C7" s="6"/>
      <c r="D7" s="5"/>
      <c r="E7" s="35"/>
      <c r="F7" s="4"/>
      <c r="G7" s="5"/>
      <c r="H7" s="216"/>
    </row>
    <row r="8" spans="1:9" s="217" customFormat="1" ht="27" thickBot="1" x14ac:dyDescent="0.3">
      <c r="A8" s="300" t="s">
        <v>8</v>
      </c>
      <c r="B8" s="15" t="s">
        <v>9</v>
      </c>
      <c r="C8" s="15"/>
      <c r="D8" s="41" t="s">
        <v>10</v>
      </c>
      <c r="E8" s="36" t="s">
        <v>1</v>
      </c>
      <c r="F8" s="16" t="s">
        <v>12</v>
      </c>
      <c r="G8" s="17" t="s">
        <v>11</v>
      </c>
      <c r="H8" s="216"/>
    </row>
    <row r="9" spans="1:9" s="2" customFormat="1" x14ac:dyDescent="0.25">
      <c r="A9" s="196"/>
      <c r="B9" s="151"/>
      <c r="C9" s="221"/>
      <c r="D9" s="222"/>
      <c r="E9" s="223"/>
      <c r="F9" s="224"/>
      <c r="G9" s="224"/>
      <c r="H9" s="225"/>
      <c r="I9" s="226"/>
    </row>
    <row r="10" spans="1:9" s="229" customFormat="1" ht="105.6" x14ac:dyDescent="0.25">
      <c r="A10" s="227" t="s">
        <v>288</v>
      </c>
      <c r="B10" s="221" t="s">
        <v>78</v>
      </c>
      <c r="C10" s="221"/>
      <c r="D10" s="222" t="s">
        <v>6</v>
      </c>
      <c r="E10" s="223">
        <v>5</v>
      </c>
      <c r="F10" s="162"/>
      <c r="G10" s="409">
        <f>ROUND(ROUND(E10,2)*F10,2)</f>
        <v>0</v>
      </c>
    </row>
    <row r="11" spans="1:9" s="2" customFormat="1" x14ac:dyDescent="0.25">
      <c r="A11" s="196"/>
      <c r="B11" s="40"/>
      <c r="C11" s="40"/>
      <c r="D11" s="40"/>
      <c r="E11" s="230"/>
      <c r="F11" s="530"/>
      <c r="G11" s="224"/>
      <c r="H11" s="225"/>
      <c r="I11" s="226"/>
    </row>
    <row r="12" spans="1:9" s="229" customFormat="1" ht="39.6" x14ac:dyDescent="0.25">
      <c r="A12" s="227" t="s">
        <v>289</v>
      </c>
      <c r="B12" s="221" t="s">
        <v>63</v>
      </c>
      <c r="C12" s="221"/>
      <c r="D12" s="222" t="s">
        <v>6</v>
      </c>
      <c r="E12" s="223">
        <v>4</v>
      </c>
      <c r="F12" s="162"/>
      <c r="G12" s="409">
        <f>ROUND(ROUND(E12,2)*F12,2)</f>
        <v>0</v>
      </c>
    </row>
    <row r="13" spans="1:9" s="2" customFormat="1" x14ac:dyDescent="0.25">
      <c r="A13" s="196"/>
      <c r="B13" s="40"/>
      <c r="C13" s="40"/>
      <c r="D13" s="40"/>
      <c r="E13" s="230"/>
      <c r="F13" s="530"/>
      <c r="G13" s="224"/>
      <c r="H13" s="225"/>
      <c r="I13" s="226"/>
    </row>
    <row r="14" spans="1:9" s="229" customFormat="1" ht="39.6" x14ac:dyDescent="0.25">
      <c r="A14" s="227" t="s">
        <v>290</v>
      </c>
      <c r="B14" s="221" t="s">
        <v>317</v>
      </c>
      <c r="C14" s="221"/>
      <c r="D14" s="222" t="s">
        <v>6</v>
      </c>
      <c r="E14" s="223">
        <v>3</v>
      </c>
      <c r="F14" s="162"/>
      <c r="G14" s="409">
        <f>ROUND(ROUND(E14,2)*F14,2)</f>
        <v>0</v>
      </c>
    </row>
    <row r="15" spans="1:9" s="1" customFormat="1" x14ac:dyDescent="0.25">
      <c r="A15" s="236"/>
      <c r="B15" s="237"/>
      <c r="C15" s="237"/>
      <c r="E15" s="238"/>
      <c r="F15" s="532"/>
      <c r="G15" s="239"/>
    </row>
    <row r="16" spans="1:9" s="1" customFormat="1" ht="26.4" x14ac:dyDescent="0.25">
      <c r="A16" s="227" t="s">
        <v>291</v>
      </c>
      <c r="B16" s="221" t="s">
        <v>66</v>
      </c>
      <c r="C16" s="221"/>
      <c r="D16" s="222"/>
      <c r="E16" s="223"/>
      <c r="F16" s="531"/>
      <c r="G16" s="232"/>
      <c r="H16" s="228"/>
    </row>
    <row r="17" spans="1:9" s="1" customFormat="1" x14ac:dyDescent="0.25">
      <c r="A17" s="227"/>
      <c r="B17" s="233" t="s">
        <v>65</v>
      </c>
      <c r="C17" s="233"/>
      <c r="D17" s="234" t="s">
        <v>3</v>
      </c>
      <c r="E17" s="235">
        <v>400</v>
      </c>
      <c r="F17" s="162"/>
      <c r="G17" s="409">
        <f>ROUND(ROUND(E17,2)*F17,2)</f>
        <v>0</v>
      </c>
      <c r="H17" s="228"/>
    </row>
    <row r="18" spans="1:9" s="1" customFormat="1" x14ac:dyDescent="0.25">
      <c r="A18" s="236"/>
      <c r="B18" s="237"/>
      <c r="C18" s="237"/>
      <c r="E18" s="238"/>
      <c r="F18" s="532"/>
      <c r="G18" s="239"/>
    </row>
    <row r="19" spans="1:9" s="1" customFormat="1" ht="79.2" x14ac:dyDescent="0.25">
      <c r="A19" s="227" t="s">
        <v>292</v>
      </c>
      <c r="B19" s="240" t="s">
        <v>318</v>
      </c>
      <c r="C19" s="221"/>
      <c r="D19" s="222" t="s">
        <v>6</v>
      </c>
      <c r="E19" s="223">
        <v>1</v>
      </c>
      <c r="F19" s="162"/>
      <c r="G19" s="409">
        <f>ROUND(ROUND(E19,2)*F19,2)</f>
        <v>0</v>
      </c>
      <c r="H19" s="228"/>
    </row>
    <row r="20" spans="1:9" s="1" customFormat="1" x14ac:dyDescent="0.25">
      <c r="A20" s="236"/>
      <c r="B20" s="237"/>
      <c r="C20" s="237"/>
      <c r="E20" s="238"/>
      <c r="F20" s="532"/>
      <c r="G20" s="239"/>
    </row>
    <row r="21" spans="1:9" s="1" customFormat="1" x14ac:dyDescent="0.25">
      <c r="A21" s="227" t="s">
        <v>293</v>
      </c>
      <c r="B21" s="240" t="s">
        <v>102</v>
      </c>
      <c r="C21" s="221"/>
      <c r="D21" s="222"/>
      <c r="E21" s="223"/>
      <c r="F21" s="531"/>
      <c r="G21" s="232"/>
      <c r="H21" s="228"/>
    </row>
    <row r="22" spans="1:9" s="1" customFormat="1" x14ac:dyDescent="0.25">
      <c r="A22" s="227"/>
      <c r="B22" s="151" t="s">
        <v>101</v>
      </c>
      <c r="C22" s="233"/>
      <c r="D22" s="234" t="s">
        <v>3</v>
      </c>
      <c r="E22" s="235">
        <v>300</v>
      </c>
      <c r="F22" s="162"/>
      <c r="G22" s="409">
        <f>ROUND(ROUND(E22,2)*F22,2)</f>
        <v>0</v>
      </c>
      <c r="H22" s="228"/>
    </row>
    <row r="23" spans="1:9" s="1" customFormat="1" x14ac:dyDescent="0.25">
      <c r="A23" s="227"/>
      <c r="B23" s="221"/>
      <c r="C23" s="221"/>
      <c r="D23" s="222"/>
      <c r="E23" s="223"/>
      <c r="F23" s="531"/>
      <c r="G23" s="241"/>
      <c r="H23" s="228"/>
    </row>
    <row r="24" spans="1:9" s="1" customFormat="1" ht="39.6" x14ac:dyDescent="0.25">
      <c r="A24" s="227" t="s">
        <v>294</v>
      </c>
      <c r="B24" s="240" t="s">
        <v>13</v>
      </c>
      <c r="C24" s="240"/>
      <c r="D24" s="2"/>
      <c r="E24" s="152"/>
      <c r="F24" s="531"/>
      <c r="G24" s="231"/>
      <c r="H24" s="156"/>
    </row>
    <row r="25" spans="1:9" s="1" customFormat="1" x14ac:dyDescent="0.25">
      <c r="A25" s="242"/>
      <c r="B25" s="151" t="s">
        <v>5</v>
      </c>
      <c r="C25" s="151"/>
      <c r="D25" s="2" t="s">
        <v>3</v>
      </c>
      <c r="E25" s="152">
        <v>50</v>
      </c>
      <c r="F25" s="162"/>
      <c r="G25" s="409">
        <f>ROUND(ROUND(E25,2)*F25,2)</f>
        <v>0</v>
      </c>
      <c r="H25" s="156"/>
    </row>
    <row r="26" spans="1:9" s="247" customFormat="1" x14ac:dyDescent="0.25">
      <c r="A26" s="301"/>
      <c r="B26" s="243"/>
      <c r="C26" s="244"/>
      <c r="D26" s="245"/>
      <c r="E26" s="246"/>
      <c r="F26" s="533"/>
    </row>
    <row r="27" spans="1:9" s="247" customFormat="1" ht="26.4" x14ac:dyDescent="0.25">
      <c r="A27" s="227" t="s">
        <v>295</v>
      </c>
      <c r="B27" s="243" t="s">
        <v>73</v>
      </c>
      <c r="C27" s="244"/>
      <c r="D27" s="2" t="s">
        <v>2</v>
      </c>
      <c r="E27" s="152">
        <v>30</v>
      </c>
      <c r="F27" s="162"/>
      <c r="G27" s="409">
        <f>ROUND(ROUND(E27,2)*F27,2)</f>
        <v>0</v>
      </c>
    </row>
    <row r="28" spans="1:9" s="2" customFormat="1" x14ac:dyDescent="0.25">
      <c r="A28" s="227"/>
      <c r="B28" s="240"/>
      <c r="C28" s="240"/>
      <c r="E28" s="152"/>
      <c r="F28" s="358"/>
      <c r="G28" s="155"/>
      <c r="I28" s="155"/>
    </row>
    <row r="29" spans="1:9" s="2" customFormat="1" ht="39" customHeight="1" x14ac:dyDescent="0.25">
      <c r="A29" s="227" t="s">
        <v>296</v>
      </c>
      <c r="B29" s="240" t="s">
        <v>80</v>
      </c>
      <c r="C29" s="240"/>
      <c r="D29" s="2" t="s">
        <v>2</v>
      </c>
      <c r="E29" s="152">
        <v>22</v>
      </c>
      <c r="F29" s="162"/>
      <c r="G29" s="409">
        <f>ROUND(ROUND(E29,2)*F29,2)</f>
        <v>0</v>
      </c>
    </row>
    <row r="30" spans="1:9" s="252" customFormat="1" ht="12.75" customHeight="1" x14ac:dyDescent="0.25">
      <c r="A30" s="248"/>
      <c r="B30" s="249"/>
      <c r="C30" s="250"/>
      <c r="D30" s="251"/>
      <c r="F30" s="534"/>
      <c r="G30" s="253"/>
    </row>
    <row r="31" spans="1:9" s="252" customFormat="1" ht="66" x14ac:dyDescent="0.25">
      <c r="A31" s="227" t="s">
        <v>297</v>
      </c>
      <c r="B31" s="254" t="s">
        <v>70</v>
      </c>
      <c r="C31" s="255"/>
      <c r="D31"/>
      <c r="F31" s="534"/>
      <c r="G31" s="253"/>
    </row>
    <row r="32" spans="1:9" s="252" customFormat="1" ht="15.6" x14ac:dyDescent="0.25">
      <c r="A32" s="248"/>
      <c r="B32" s="256" t="s">
        <v>67</v>
      </c>
      <c r="D32" s="257" t="s">
        <v>3</v>
      </c>
      <c r="E32">
        <v>250</v>
      </c>
      <c r="F32" s="162"/>
      <c r="G32" s="409">
        <f>ROUND(ROUND(E32,2)*F32,2)</f>
        <v>0</v>
      </c>
    </row>
    <row r="33" spans="1:9" s="252" customFormat="1" ht="15.75" customHeight="1" x14ac:dyDescent="0.25">
      <c r="A33" s="248"/>
      <c r="B33" s="256" t="s">
        <v>48</v>
      </c>
      <c r="D33" t="s">
        <v>2</v>
      </c>
      <c r="E33">
        <v>5</v>
      </c>
      <c r="F33" s="162"/>
      <c r="G33" s="409">
        <f>ROUND(ROUND(E33,2)*F33,2)</f>
        <v>0</v>
      </c>
    </row>
    <row r="34" spans="1:9" x14ac:dyDescent="0.25">
      <c r="A34" s="258"/>
      <c r="B34" s="151" t="s">
        <v>69</v>
      </c>
      <c r="C34" s="259"/>
      <c r="D34" t="s">
        <v>2</v>
      </c>
      <c r="E34">
        <v>25</v>
      </c>
      <c r="F34" s="162"/>
      <c r="G34" s="409">
        <f>ROUND(ROUND(E34,2)*F34,2)</f>
        <v>0</v>
      </c>
      <c r="H34" s="5"/>
    </row>
    <row r="35" spans="1:9" x14ac:dyDescent="0.25">
      <c r="A35" s="258"/>
      <c r="B35" s="151" t="s">
        <v>68</v>
      </c>
      <c r="C35" s="259"/>
      <c r="D35" t="s">
        <v>2</v>
      </c>
      <c r="E35">
        <v>20</v>
      </c>
      <c r="F35" s="162"/>
      <c r="G35" s="409">
        <f>ROUND(ROUND(E35,2)*F35,2)</f>
        <v>0</v>
      </c>
      <c r="H35" s="5"/>
    </row>
    <row r="36" spans="1:9" s="2" customFormat="1" x14ac:dyDescent="0.25">
      <c r="A36" s="260"/>
      <c r="B36" s="151"/>
      <c r="C36" s="261"/>
      <c r="F36" s="357"/>
      <c r="G36" s="156"/>
    </row>
    <row r="37" spans="1:9" ht="39.6" x14ac:dyDescent="0.25">
      <c r="A37" s="227" t="s">
        <v>298</v>
      </c>
      <c r="B37" s="240" t="s">
        <v>74</v>
      </c>
      <c r="C37" s="153"/>
      <c r="D37" s="2" t="s">
        <v>2</v>
      </c>
      <c r="E37" s="2">
        <v>21</v>
      </c>
      <c r="F37" s="162"/>
      <c r="G37" s="409">
        <f>ROUND(ROUND(E37,2)*F37,2)</f>
        <v>0</v>
      </c>
      <c r="H37" s="5"/>
    </row>
    <row r="38" spans="1:9" s="2" customFormat="1" x14ac:dyDescent="0.25">
      <c r="A38" s="260"/>
      <c r="B38" s="151"/>
      <c r="C38" s="261"/>
      <c r="F38" s="357"/>
      <c r="G38" s="156"/>
    </row>
    <row r="39" spans="1:9" ht="39.6" x14ac:dyDescent="0.25">
      <c r="A39" s="227" t="s">
        <v>299</v>
      </c>
      <c r="B39" s="240" t="s">
        <v>75</v>
      </c>
      <c r="C39" s="153"/>
      <c r="D39" s="2" t="s">
        <v>2</v>
      </c>
      <c r="E39" s="2">
        <v>2</v>
      </c>
      <c r="F39" s="162"/>
      <c r="G39" s="409">
        <f>ROUND(ROUND(E39,2)*F39,2)</f>
        <v>0</v>
      </c>
      <c r="H39" s="5"/>
    </row>
    <row r="40" spans="1:9" s="2" customFormat="1" x14ac:dyDescent="0.25">
      <c r="A40" s="215"/>
      <c r="B40" s="262"/>
      <c r="C40" s="263"/>
      <c r="D40" s="264"/>
      <c r="E40" s="155"/>
      <c r="F40" s="358"/>
    </row>
    <row r="41" spans="1:9" s="2" customFormat="1" ht="39.6" x14ac:dyDescent="0.25">
      <c r="A41" s="196" t="s">
        <v>300</v>
      </c>
      <c r="B41" s="40" t="s">
        <v>319</v>
      </c>
      <c r="D41" s="225" t="s">
        <v>3</v>
      </c>
      <c r="E41" s="264">
        <v>255</v>
      </c>
      <c r="F41" s="162"/>
      <c r="G41" s="409">
        <f>ROUND(ROUND(E41,2)*F41,2)</f>
        <v>0</v>
      </c>
    </row>
    <row r="42" spans="1:9" s="2" customFormat="1" x14ac:dyDescent="0.25">
      <c r="A42" s="236"/>
      <c r="B42" s="240"/>
      <c r="C42" s="240"/>
      <c r="E42" s="152"/>
      <c r="F42" s="357"/>
      <c r="G42" s="156"/>
    </row>
    <row r="43" spans="1:9" s="2" customFormat="1" ht="26.4" x14ac:dyDescent="0.25">
      <c r="A43" s="227" t="s">
        <v>301</v>
      </c>
      <c r="B43" s="240" t="s">
        <v>76</v>
      </c>
      <c r="C43" s="240"/>
      <c r="D43" t="s">
        <v>2</v>
      </c>
      <c r="E43">
        <v>7</v>
      </c>
      <c r="F43" s="162"/>
      <c r="G43" s="409">
        <f>ROUND(ROUND(E43,2)*F43,2)</f>
        <v>0</v>
      </c>
    </row>
    <row r="44" spans="1:9" s="276" customFormat="1" x14ac:dyDescent="0.25">
      <c r="A44" s="272"/>
      <c r="B44" s="237"/>
      <c r="C44" s="237"/>
      <c r="D44" s="1"/>
      <c r="E44" s="265"/>
      <c r="F44" s="538"/>
      <c r="G44" s="2"/>
      <c r="H44" s="266"/>
    </row>
    <row r="45" spans="1:9" s="267" customFormat="1" ht="26.4" x14ac:dyDescent="0.25">
      <c r="A45" s="227" t="s">
        <v>302</v>
      </c>
      <c r="B45" s="240" t="s">
        <v>320</v>
      </c>
      <c r="C45" s="240"/>
      <c r="D45" s="216"/>
      <c r="E45" s="268"/>
      <c r="F45" s="536"/>
      <c r="G45" s="2"/>
      <c r="H45" s="269"/>
    </row>
    <row r="46" spans="1:9" s="2" customFormat="1" x14ac:dyDescent="0.25">
      <c r="A46" s="258"/>
      <c r="B46" s="240" t="s">
        <v>55</v>
      </c>
      <c r="C46" s="240"/>
      <c r="D46" s="2" t="s">
        <v>2</v>
      </c>
      <c r="E46" s="270">
        <v>3</v>
      </c>
      <c r="F46" s="537"/>
      <c r="G46" s="152"/>
      <c r="H46" s="156"/>
      <c r="I46" s="271"/>
    </row>
    <row r="47" spans="1:9" s="267" customFormat="1" ht="26.4" x14ac:dyDescent="0.25">
      <c r="A47" s="258"/>
      <c r="B47" s="151" t="s">
        <v>71</v>
      </c>
      <c r="C47" s="151"/>
      <c r="D47" s="2" t="s">
        <v>2</v>
      </c>
      <c r="E47" s="270">
        <v>1</v>
      </c>
      <c r="F47" s="538"/>
      <c r="G47" s="2" t="s">
        <v>313</v>
      </c>
      <c r="H47" s="269"/>
    </row>
    <row r="48" spans="1:9" s="267" customFormat="1" ht="26.4" x14ac:dyDescent="0.25">
      <c r="A48" s="258"/>
      <c r="B48" s="151" t="s">
        <v>19</v>
      </c>
      <c r="C48" s="151"/>
      <c r="D48" s="2" t="s">
        <v>2</v>
      </c>
      <c r="E48" s="225">
        <v>1</v>
      </c>
      <c r="F48" s="539"/>
      <c r="G48" s="225"/>
      <c r="H48" s="266"/>
    </row>
    <row r="49" spans="1:9" s="267" customFormat="1" ht="13.8" x14ac:dyDescent="0.25">
      <c r="A49" s="258"/>
      <c r="B49" s="151" t="s">
        <v>18</v>
      </c>
      <c r="C49" s="151"/>
      <c r="D49" s="2" t="s">
        <v>2</v>
      </c>
      <c r="E49" s="225">
        <v>1</v>
      </c>
      <c r="F49" s="539"/>
      <c r="G49" s="225"/>
      <c r="H49" s="266"/>
    </row>
    <row r="50" spans="1:9" s="276" customFormat="1" x14ac:dyDescent="0.25">
      <c r="A50" s="272"/>
      <c r="B50" s="273" t="s">
        <v>17</v>
      </c>
      <c r="C50" s="273"/>
      <c r="D50" s="274" t="s">
        <v>6</v>
      </c>
      <c r="E50" s="275">
        <v>1</v>
      </c>
      <c r="F50" s="162"/>
      <c r="G50" s="409">
        <f>ROUND(ROUND(E50,2)*F50,2)</f>
        <v>0</v>
      </c>
      <c r="H50" s="266"/>
    </row>
    <row r="51" spans="1:9" s="267" customFormat="1" x14ac:dyDescent="0.25">
      <c r="A51" s="258"/>
      <c r="B51" s="237"/>
      <c r="C51" s="237"/>
      <c r="D51" s="1"/>
      <c r="E51" s="265"/>
      <c r="F51" s="535"/>
      <c r="G51" s="2"/>
      <c r="H51" s="266"/>
    </row>
    <row r="52" spans="1:9" s="267" customFormat="1" ht="26.4" x14ac:dyDescent="0.25">
      <c r="A52" s="227" t="s">
        <v>303</v>
      </c>
      <c r="B52" s="240" t="s">
        <v>321</v>
      </c>
      <c r="C52" s="240"/>
      <c r="D52" s="216"/>
      <c r="E52" s="268"/>
      <c r="F52" s="536"/>
      <c r="G52" s="2"/>
      <c r="H52" s="269"/>
    </row>
    <row r="53" spans="1:9" s="2" customFormat="1" x14ac:dyDescent="0.25">
      <c r="A53" s="258"/>
      <c r="B53" s="240" t="s">
        <v>55</v>
      </c>
      <c r="C53" s="240"/>
      <c r="D53" s="2" t="s">
        <v>2</v>
      </c>
      <c r="E53" s="270">
        <v>1</v>
      </c>
      <c r="F53" s="537"/>
      <c r="G53" s="152"/>
      <c r="H53" s="156"/>
      <c r="I53" s="271"/>
    </row>
    <row r="54" spans="1:9" s="267" customFormat="1" ht="26.4" x14ac:dyDescent="0.25">
      <c r="A54" s="258"/>
      <c r="B54" s="151" t="s">
        <v>71</v>
      </c>
      <c r="C54" s="151"/>
      <c r="D54" s="2" t="s">
        <v>2</v>
      </c>
      <c r="E54" s="270">
        <v>1</v>
      </c>
      <c r="F54" s="538"/>
      <c r="G54" s="2" t="s">
        <v>313</v>
      </c>
      <c r="H54" s="269"/>
    </row>
    <row r="55" spans="1:9" s="267" customFormat="1" ht="26.4" x14ac:dyDescent="0.25">
      <c r="A55" s="258"/>
      <c r="B55" s="151" t="s">
        <v>19</v>
      </c>
      <c r="C55" s="151"/>
      <c r="D55" s="2" t="s">
        <v>2</v>
      </c>
      <c r="E55" s="225">
        <v>1</v>
      </c>
      <c r="F55" s="539"/>
      <c r="G55" s="225"/>
      <c r="H55" s="266"/>
    </row>
    <row r="56" spans="1:9" s="267" customFormat="1" ht="13.8" x14ac:dyDescent="0.25">
      <c r="A56" s="258"/>
      <c r="B56" s="151" t="s">
        <v>18</v>
      </c>
      <c r="C56" s="151"/>
      <c r="D56" s="2" t="s">
        <v>2</v>
      </c>
      <c r="E56" s="225">
        <v>1</v>
      </c>
      <c r="F56" s="539"/>
      <c r="G56" s="225"/>
      <c r="H56" s="266"/>
    </row>
    <row r="57" spans="1:9" s="276" customFormat="1" x14ac:dyDescent="0.25">
      <c r="A57" s="272"/>
      <c r="B57" s="273" t="s">
        <v>17</v>
      </c>
      <c r="C57" s="273"/>
      <c r="D57" s="274" t="s">
        <v>6</v>
      </c>
      <c r="E57" s="275">
        <v>1</v>
      </c>
      <c r="F57" s="162"/>
      <c r="G57" s="409">
        <f>ROUND(ROUND(E57,2)*F57,2)</f>
        <v>0</v>
      </c>
      <c r="H57" s="266"/>
    </row>
    <row r="58" spans="1:9" s="229" customFormat="1" ht="13.8" x14ac:dyDescent="0.25">
      <c r="A58" s="227"/>
      <c r="B58" s="233"/>
      <c r="C58" s="233"/>
      <c r="D58" s="222"/>
      <c r="E58" s="223"/>
      <c r="F58" s="540"/>
      <c r="G58" s="228"/>
      <c r="H58" s="277"/>
    </row>
    <row r="59" spans="1:9" s="229" customFormat="1" ht="52.8" x14ac:dyDescent="0.25">
      <c r="A59" s="227" t="s">
        <v>304</v>
      </c>
      <c r="B59" s="278" t="s">
        <v>322</v>
      </c>
      <c r="C59" s="233"/>
      <c r="D59" s="222"/>
      <c r="E59" s="223"/>
      <c r="F59" s="541"/>
      <c r="G59" s="222"/>
      <c r="H59" s="277"/>
    </row>
    <row r="60" spans="1:9" s="229" customFormat="1" ht="158.4" x14ac:dyDescent="0.25">
      <c r="A60" s="227"/>
      <c r="B60" s="278" t="s">
        <v>323</v>
      </c>
      <c r="C60" s="233"/>
      <c r="D60" s="222"/>
      <c r="E60" s="223"/>
      <c r="F60" s="541"/>
      <c r="G60" s="222"/>
      <c r="H60" s="277"/>
    </row>
    <row r="61" spans="1:9" s="229" customFormat="1" ht="13.8" x14ac:dyDescent="0.25">
      <c r="A61" s="227"/>
      <c r="B61" s="273" t="s">
        <v>17</v>
      </c>
      <c r="C61" s="273"/>
      <c r="D61" s="274" t="s">
        <v>6</v>
      </c>
      <c r="E61" s="275">
        <v>1</v>
      </c>
      <c r="F61" s="162"/>
      <c r="G61" s="409">
        <f>ROUND(ROUND(E61,2)*F61,2)</f>
        <v>0</v>
      </c>
      <c r="H61" s="277"/>
    </row>
    <row r="62" spans="1:9" s="247" customFormat="1" x14ac:dyDescent="0.25">
      <c r="A62" s="302"/>
      <c r="B62" s="279"/>
      <c r="C62" s="280"/>
      <c r="D62" s="281"/>
      <c r="E62" s="246"/>
      <c r="F62" s="533"/>
    </row>
    <row r="63" spans="1:9" s="247" customFormat="1" ht="26.4" x14ac:dyDescent="0.25">
      <c r="A63" s="227" t="s">
        <v>305</v>
      </c>
      <c r="B63" s="279" t="s">
        <v>72</v>
      </c>
      <c r="C63" s="244"/>
      <c r="D63" s="2" t="s">
        <v>4</v>
      </c>
      <c r="E63" s="152">
        <v>1</v>
      </c>
      <c r="F63" s="162"/>
      <c r="G63" s="409">
        <f>ROUND(ROUND(E63,2)*F63,2)</f>
        <v>0</v>
      </c>
    </row>
    <row r="64" spans="1:9" s="2" customFormat="1" x14ac:dyDescent="0.25">
      <c r="A64" s="236"/>
      <c r="B64" s="240"/>
      <c r="C64" s="240"/>
      <c r="E64" s="152"/>
      <c r="F64" s="357"/>
      <c r="G64" s="156"/>
    </row>
    <row r="65" spans="1:10" s="2" customFormat="1" ht="39.6" x14ac:dyDescent="0.25">
      <c r="A65" s="227" t="s">
        <v>306</v>
      </c>
      <c r="B65" s="240" t="s">
        <v>92</v>
      </c>
      <c r="C65" s="240"/>
      <c r="D65" s="2" t="s">
        <v>4</v>
      </c>
      <c r="E65" s="152">
        <v>1</v>
      </c>
      <c r="F65" s="162"/>
      <c r="G65" s="409">
        <f>ROUND(ROUND(E65,2)*F65,2)</f>
        <v>0</v>
      </c>
    </row>
    <row r="66" spans="1:10" ht="13.8" thickBot="1" x14ac:dyDescent="0.3">
      <c r="A66" s="282"/>
      <c r="B66" s="283"/>
      <c r="C66" s="283"/>
      <c r="D66" s="284"/>
      <c r="E66" s="285"/>
      <c r="F66" s="542"/>
      <c r="G66" s="284"/>
    </row>
    <row r="67" spans="1:10" s="2" customFormat="1" x14ac:dyDescent="0.25">
      <c r="A67" s="236"/>
      <c r="B67" s="237" t="s">
        <v>0</v>
      </c>
      <c r="C67" s="237"/>
      <c r="D67" s="1" t="s">
        <v>7</v>
      </c>
      <c r="E67" s="152"/>
      <c r="F67" s="535"/>
      <c r="G67" s="189">
        <f>G10+G12+G14+G17+G19+G22+G25+G27+G29+G32+G33+G34+G35+G37+G39+G41+G43+G50+G57+G61+G63+G65</f>
        <v>0</v>
      </c>
    </row>
    <row r="68" spans="1:10" s="2" customFormat="1" x14ac:dyDescent="0.25">
      <c r="A68" s="236"/>
      <c r="B68" s="237"/>
      <c r="C68" s="237"/>
      <c r="E68" s="152"/>
      <c r="F68" s="286"/>
      <c r="G68" s="155"/>
      <c r="I68" s="5"/>
      <c r="J68" s="5"/>
    </row>
    <row r="70" spans="1:10" s="220" customFormat="1" ht="15" customHeight="1" x14ac:dyDescent="0.25">
      <c r="A70" s="298"/>
      <c r="B70" s="6"/>
      <c r="C70" s="6"/>
      <c r="D70" s="5"/>
      <c r="E70" s="35"/>
      <c r="F70" s="4"/>
      <c r="G70" s="5"/>
      <c r="H70" s="219"/>
    </row>
    <row r="72" spans="1:10" ht="38.25" customHeight="1" x14ac:dyDescent="0.25">
      <c r="A72" s="303"/>
      <c r="B72" s="5"/>
      <c r="C72" s="5"/>
      <c r="F72" s="5"/>
      <c r="H72" s="5"/>
    </row>
  </sheetData>
  <sheetProtection algorithmName="SHA-512" hashValue="w+BdwR84k8zussOCbV49iOglyC3/huhG0NLgwuB+LjSCbxcl/4Q1NBiXJskC0LwWUChHJ0VrPb0lsJlM510W1A==" saltValue="cPN9JjZ2apKGM4d72fkKQQ==" spinCount="100000" sheet="1" objects="1" scenarios="1"/>
  <mergeCells count="1">
    <mergeCell ref="B1:G1"/>
  </mergeCells>
  <pageMargins left="0.62992125984251968" right="0.27559055118110237" top="0.98425196850393704" bottom="0.98425196850393704" header="0.51181102362204722" footer="0.51181102362204722"/>
  <pageSetup paperSize="9" scale="85" orientation="portrait" useFirstPageNumber="1" r:id="rId1"/>
  <headerFooter alignWithMargins="0">
    <oddHeader>&amp;CRAZSVETLJAVA POVRŠIN ZA AVTOMOBILE V LUKI KOPER</oddHeader>
    <oddFooter>&amp;RPopis površina &amp;A, str. &amp;P</oddFooter>
  </headerFooter>
  <rowBreaks count="2" manualBreakCount="2">
    <brk id="30" max="6" man="1"/>
    <brk id="6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218"/>
  <sheetViews>
    <sheetView view="pageBreakPreview" topLeftCell="A196" zoomScaleNormal="85" zoomScaleSheetLayoutView="100" workbookViewId="0">
      <selection activeCell="E11" sqref="E11"/>
    </sheetView>
  </sheetViews>
  <sheetFormatPr defaultColWidth="9.109375" defaultRowHeight="13.2" x14ac:dyDescent="0.25"/>
  <cols>
    <col min="1" max="1" width="6.6640625" style="196" customWidth="1"/>
    <col min="2" max="2" width="59.5546875" style="176" customWidth="1"/>
    <col min="3" max="3" width="6.6640625" style="309" customWidth="1"/>
    <col min="4" max="4" width="8.6640625" style="152" customWidth="1"/>
    <col min="5" max="5" width="10.6640625" style="156" customWidth="1"/>
    <col min="6" max="6" width="10.6640625" style="155" customWidth="1"/>
    <col min="7" max="7" width="30.33203125" style="2" customWidth="1"/>
    <col min="8" max="8" width="12.44140625" style="2" customWidth="1"/>
    <col min="9" max="16384" width="9.109375" style="2"/>
  </cols>
  <sheetData>
    <row r="1" spans="1:8" s="309" customFormat="1" ht="17.25" customHeight="1" x14ac:dyDescent="0.3">
      <c r="A1" s="196"/>
      <c r="B1" s="753" t="s">
        <v>15</v>
      </c>
      <c r="C1" s="754"/>
      <c r="D1" s="754"/>
      <c r="E1" s="754"/>
      <c r="F1" s="754"/>
    </row>
    <row r="2" spans="1:8" s="96" customFormat="1" x14ac:dyDescent="0.25">
      <c r="A2" s="197"/>
      <c r="B2" s="175"/>
      <c r="C2" s="100"/>
      <c r="D2" s="101"/>
      <c r="E2" s="157"/>
      <c r="F2" s="103"/>
    </row>
    <row r="3" spans="1:8" s="96" customFormat="1" ht="15.6" x14ac:dyDescent="0.25">
      <c r="A3" s="34"/>
      <c r="B3" s="105" t="s">
        <v>233</v>
      </c>
      <c r="C3" s="149"/>
      <c r="D3" s="150"/>
      <c r="E3" s="60"/>
      <c r="F3" s="158"/>
    </row>
    <row r="4" spans="1:8" s="96" customFormat="1" ht="13.8" x14ac:dyDescent="0.25">
      <c r="A4" s="34"/>
      <c r="B4" s="56"/>
      <c r="C4" s="149"/>
      <c r="D4" s="150"/>
      <c r="E4" s="60"/>
      <c r="F4" s="158"/>
    </row>
    <row r="5" spans="1:8" s="107" customFormat="1" ht="15.6" x14ac:dyDescent="0.25">
      <c r="A5" s="198" t="s">
        <v>242</v>
      </c>
      <c r="B5" s="105" t="s">
        <v>232</v>
      </c>
      <c r="E5" s="159"/>
      <c r="F5" s="160"/>
    </row>
    <row r="6" spans="1:8" s="107" customFormat="1" ht="15.6" x14ac:dyDescent="0.25">
      <c r="A6" s="198"/>
      <c r="B6" s="105"/>
      <c r="E6" s="159"/>
      <c r="F6" s="160"/>
    </row>
    <row r="7" spans="1:8" s="96" customFormat="1" ht="13.8" thickBot="1" x14ac:dyDescent="0.3">
      <c r="A7" s="196"/>
      <c r="B7" s="176"/>
      <c r="C7" s="309"/>
      <c r="D7" s="152"/>
      <c r="E7" s="156"/>
      <c r="F7" s="155"/>
    </row>
    <row r="8" spans="1:8" s="96" customFormat="1" ht="27" thickBot="1" x14ac:dyDescent="0.3">
      <c r="A8" s="199" t="s">
        <v>8</v>
      </c>
      <c r="B8" s="177" t="s">
        <v>9</v>
      </c>
      <c r="C8" s="41" t="s">
        <v>10</v>
      </c>
      <c r="D8" s="36" t="s">
        <v>1</v>
      </c>
      <c r="E8" s="161" t="s">
        <v>12</v>
      </c>
      <c r="F8" s="17" t="s">
        <v>11</v>
      </c>
    </row>
    <row r="9" spans="1:8" s="12" customFormat="1" x14ac:dyDescent="0.25">
      <c r="A9" s="200"/>
      <c r="B9" s="190"/>
      <c r="C9" s="22"/>
      <c r="D9" s="33"/>
      <c r="E9" s="187"/>
      <c r="F9" s="26"/>
    </row>
    <row r="10" spans="1:8" s="12" customFormat="1" ht="26.4" x14ac:dyDescent="0.25">
      <c r="A10" s="196">
        <v>1</v>
      </c>
      <c r="B10" s="40" t="s">
        <v>174</v>
      </c>
      <c r="C10" s="2"/>
      <c r="D10" s="155"/>
      <c r="E10" s="363"/>
      <c r="F10" s="52"/>
    </row>
    <row r="11" spans="1:8" s="12" customFormat="1" x14ac:dyDescent="0.25">
      <c r="A11" s="196"/>
      <c r="B11" s="178"/>
      <c r="C11" s="2" t="s">
        <v>175</v>
      </c>
      <c r="D11" s="2">
        <v>18</v>
      </c>
      <c r="E11" s="365"/>
      <c r="F11" s="409">
        <f>ROUND(ROUND(D11,2)*E11,2)</f>
        <v>0</v>
      </c>
      <c r="G11" s="155"/>
      <c r="H11" s="2"/>
    </row>
    <row r="12" spans="1:8" s="12" customFormat="1" x14ac:dyDescent="0.25">
      <c r="A12" s="196"/>
      <c r="B12" s="178"/>
      <c r="C12" s="2"/>
      <c r="D12" s="155"/>
      <c r="E12" s="363"/>
      <c r="F12" s="52"/>
    </row>
    <row r="13" spans="1:8" s="12" customFormat="1" x14ac:dyDescent="0.25">
      <c r="A13" s="196"/>
      <c r="B13" s="178"/>
      <c r="C13" s="2"/>
      <c r="D13" s="155"/>
      <c r="E13" s="363"/>
      <c r="F13" s="52"/>
    </row>
    <row r="14" spans="1:8" s="12" customFormat="1" x14ac:dyDescent="0.25">
      <c r="A14" s="196" t="s">
        <v>289</v>
      </c>
      <c r="B14" s="743" t="s">
        <v>350</v>
      </c>
      <c r="C14" s="21" t="s">
        <v>177</v>
      </c>
      <c r="D14" s="21">
        <v>6</v>
      </c>
      <c r="E14" s="363"/>
      <c r="F14" s="52"/>
    </row>
    <row r="15" spans="1:8" s="12" customFormat="1" x14ac:dyDescent="0.25">
      <c r="A15" s="196"/>
      <c r="B15" s="743"/>
      <c r="C15" s="21" t="s">
        <v>176</v>
      </c>
      <c r="D15" s="21">
        <v>126.4</v>
      </c>
      <c r="E15" s="363"/>
      <c r="F15" s="52"/>
    </row>
    <row r="16" spans="1:8" s="12" customFormat="1" x14ac:dyDescent="0.25">
      <c r="A16" s="196"/>
      <c r="B16" s="178"/>
      <c r="C16" s="2"/>
      <c r="D16" s="155"/>
      <c r="E16" s="363"/>
      <c r="F16" s="52"/>
    </row>
    <row r="17" spans="1:6" s="12" customFormat="1" x14ac:dyDescent="0.25">
      <c r="A17" s="196" t="s">
        <v>261</v>
      </c>
      <c r="B17" s="40" t="s">
        <v>178</v>
      </c>
      <c r="C17" s="2"/>
      <c r="D17" s="155"/>
      <c r="E17" s="363"/>
      <c r="F17" s="52"/>
    </row>
    <row r="18" spans="1:6" s="12" customFormat="1" x14ac:dyDescent="0.25">
      <c r="A18" s="196"/>
      <c r="B18" s="178"/>
      <c r="C18" s="2" t="s">
        <v>179</v>
      </c>
      <c r="D18" s="155">
        <f>1.8*D15</f>
        <v>227.52</v>
      </c>
      <c r="E18" s="365"/>
      <c r="F18" s="409">
        <f>ROUND(ROUND(D18,2)*E18,2)</f>
        <v>0</v>
      </c>
    </row>
    <row r="19" spans="1:6" s="12" customFormat="1" x14ac:dyDescent="0.25">
      <c r="A19" s="196"/>
      <c r="B19" s="178"/>
      <c r="C19" s="2"/>
      <c r="D19" s="155"/>
      <c r="E19" s="363"/>
      <c r="F19" s="52"/>
    </row>
    <row r="20" spans="1:6" s="12" customFormat="1" ht="26.4" x14ac:dyDescent="0.25">
      <c r="A20" s="196" t="s">
        <v>262</v>
      </c>
      <c r="B20" s="40" t="s">
        <v>180</v>
      </c>
      <c r="C20" s="2"/>
      <c r="D20" s="155"/>
      <c r="E20" s="363"/>
      <c r="F20" s="52"/>
    </row>
    <row r="21" spans="1:6" s="12" customFormat="1" x14ac:dyDescent="0.25">
      <c r="A21" s="196"/>
      <c r="B21" s="178"/>
      <c r="C21" s="2" t="s">
        <v>181</v>
      </c>
      <c r="D21" s="155">
        <f>1*1.3*D15</f>
        <v>164.32000000000002</v>
      </c>
      <c r="E21" s="365"/>
      <c r="F21" s="409">
        <f>ROUND(ROUND(D21,2)*E21,2)</f>
        <v>0</v>
      </c>
    </row>
    <row r="22" spans="1:6" s="12" customFormat="1" x14ac:dyDescent="0.25">
      <c r="A22" s="196"/>
      <c r="B22" s="178"/>
      <c r="C22" s="2"/>
      <c r="D22" s="155"/>
      <c r="E22" s="363"/>
      <c r="F22" s="52"/>
    </row>
    <row r="23" spans="1:6" s="12" customFormat="1" x14ac:dyDescent="0.25">
      <c r="A23" s="196" t="s">
        <v>263</v>
      </c>
      <c r="B23" s="40" t="s">
        <v>182</v>
      </c>
      <c r="C23" s="2"/>
      <c r="D23" s="155"/>
      <c r="E23" s="363"/>
      <c r="F23" s="52"/>
    </row>
    <row r="24" spans="1:6" s="12" customFormat="1" x14ac:dyDescent="0.25">
      <c r="A24" s="196"/>
      <c r="B24" s="178"/>
      <c r="C24" s="2" t="s">
        <v>181</v>
      </c>
      <c r="D24" s="155">
        <f>0.3*D15</f>
        <v>37.92</v>
      </c>
      <c r="E24" s="365"/>
      <c r="F24" s="409">
        <f>ROUND(ROUND(D24,2)*E24,2)</f>
        <v>0</v>
      </c>
    </row>
    <row r="25" spans="1:6" x14ac:dyDescent="0.25">
      <c r="B25" s="178"/>
      <c r="C25" s="2"/>
      <c r="D25" s="155"/>
      <c r="E25" s="357"/>
    </row>
    <row r="26" spans="1:6" x14ac:dyDescent="0.25">
      <c r="A26" s="196" t="s">
        <v>264</v>
      </c>
      <c r="B26" s="40" t="s">
        <v>183</v>
      </c>
      <c r="C26" s="2"/>
      <c r="D26" s="155"/>
      <c r="E26" s="357"/>
    </row>
    <row r="27" spans="1:6" x14ac:dyDescent="0.25">
      <c r="B27" s="178"/>
      <c r="C27" s="2" t="s">
        <v>181</v>
      </c>
      <c r="D27" s="155">
        <f>0.6*D15</f>
        <v>75.84</v>
      </c>
      <c r="E27" s="365"/>
      <c r="F27" s="409">
        <f>ROUND(ROUND(D27,2)*E27,2)</f>
        <v>0</v>
      </c>
    </row>
    <row r="28" spans="1:6" s="309" customFormat="1" ht="15" customHeight="1" x14ac:dyDescent="0.25">
      <c r="A28" s="196"/>
      <c r="B28" s="178"/>
      <c r="C28" s="2"/>
      <c r="D28" s="155"/>
      <c r="E28" s="357"/>
      <c r="F28" s="155"/>
    </row>
    <row r="29" spans="1:6" x14ac:dyDescent="0.25">
      <c r="A29" s="196" t="s">
        <v>265</v>
      </c>
      <c r="B29" s="40" t="s">
        <v>184</v>
      </c>
      <c r="C29" s="2"/>
      <c r="D29" s="155"/>
      <c r="E29" s="357"/>
    </row>
    <row r="30" spans="1:6" x14ac:dyDescent="0.25">
      <c r="B30" s="178"/>
      <c r="C30" s="2" t="s">
        <v>176</v>
      </c>
      <c r="D30" s="155">
        <f>D14*D15</f>
        <v>758.40000000000009</v>
      </c>
      <c r="E30" s="365"/>
      <c r="F30" s="409">
        <f>ROUND(ROUND(D30,2)*E30,2)</f>
        <v>0</v>
      </c>
    </row>
    <row r="31" spans="1:6" x14ac:dyDescent="0.25">
      <c r="B31" s="178"/>
      <c r="C31" s="2"/>
      <c r="D31" s="155"/>
      <c r="E31" s="357"/>
    </row>
    <row r="32" spans="1:6" x14ac:dyDescent="0.25">
      <c r="A32" s="196" t="s">
        <v>266</v>
      </c>
      <c r="B32" s="178" t="s">
        <v>185</v>
      </c>
      <c r="C32" s="2"/>
      <c r="D32" s="155"/>
      <c r="E32" s="357"/>
    </row>
    <row r="33" spans="1:6" x14ac:dyDescent="0.25">
      <c r="B33" s="178"/>
      <c r="C33" s="2" t="s">
        <v>176</v>
      </c>
      <c r="D33" s="155">
        <f>D15</f>
        <v>126.4</v>
      </c>
      <c r="E33" s="365"/>
      <c r="F33" s="409">
        <f>ROUND(ROUND(D33,2)*E33,2)</f>
        <v>0</v>
      </c>
    </row>
    <row r="34" spans="1:6" x14ac:dyDescent="0.25">
      <c r="B34" s="178"/>
      <c r="C34" s="2"/>
      <c r="D34" s="155"/>
      <c r="E34" s="357"/>
    </row>
    <row r="35" spans="1:6" x14ac:dyDescent="0.25">
      <c r="A35" s="196" t="s">
        <v>267</v>
      </c>
      <c r="B35" s="40" t="s">
        <v>186</v>
      </c>
      <c r="C35" s="2"/>
      <c r="D35" s="155"/>
      <c r="E35" s="357"/>
    </row>
    <row r="36" spans="1:6" x14ac:dyDescent="0.25">
      <c r="B36" s="178"/>
      <c r="C36" s="2" t="s">
        <v>176</v>
      </c>
      <c r="D36" s="155">
        <f>D15</f>
        <v>126.4</v>
      </c>
      <c r="E36" s="365"/>
      <c r="F36" s="409">
        <f>ROUND(ROUND(D36,2)*E36,2)</f>
        <v>0</v>
      </c>
    </row>
    <row r="37" spans="1:6" x14ac:dyDescent="0.25">
      <c r="B37" s="178"/>
      <c r="C37" s="2"/>
      <c r="D37" s="155"/>
      <c r="E37" s="357"/>
    </row>
    <row r="38" spans="1:6" ht="26.4" x14ac:dyDescent="0.25">
      <c r="A38" s="196" t="s">
        <v>268</v>
      </c>
      <c r="B38" s="760" t="s">
        <v>357</v>
      </c>
      <c r="C38" s="2"/>
      <c r="D38" s="155"/>
      <c r="E38" s="357"/>
    </row>
    <row r="39" spans="1:6" x14ac:dyDescent="0.25">
      <c r="B39" s="178"/>
      <c r="C39" s="2" t="s">
        <v>179</v>
      </c>
      <c r="D39" s="155">
        <f>D18</f>
        <v>227.52</v>
      </c>
      <c r="E39" s="365"/>
      <c r="F39" s="409">
        <f>ROUND(ROUND(D39,2)*E39,2)</f>
        <v>0</v>
      </c>
    </row>
    <row r="40" spans="1:6" x14ac:dyDescent="0.25">
      <c r="B40" s="179"/>
      <c r="C40" s="2"/>
      <c r="D40" s="155"/>
      <c r="E40" s="357"/>
    </row>
    <row r="41" spans="1:6" ht="26.4" x14ac:dyDescent="0.25">
      <c r="A41" s="196" t="s">
        <v>269</v>
      </c>
      <c r="B41" s="180" t="s">
        <v>187</v>
      </c>
      <c r="C41" s="2"/>
      <c r="D41" s="155"/>
      <c r="E41" s="357"/>
    </row>
    <row r="42" spans="1:6" x14ac:dyDescent="0.25">
      <c r="B42" s="178"/>
      <c r="C42" s="2" t="s">
        <v>179</v>
      </c>
      <c r="D42" s="155">
        <f>D39</f>
        <v>227.52</v>
      </c>
      <c r="E42" s="365"/>
      <c r="F42" s="409">
        <f>ROUND(ROUND(D42,2)*E42,2)</f>
        <v>0</v>
      </c>
    </row>
    <row r="43" spans="1:6" x14ac:dyDescent="0.25">
      <c r="B43" s="178"/>
      <c r="C43" s="2"/>
      <c r="D43" s="155"/>
      <c r="E43" s="363"/>
      <c r="F43" s="52"/>
    </row>
    <row r="44" spans="1:6" x14ac:dyDescent="0.25">
      <c r="B44" s="178"/>
      <c r="C44" s="2"/>
      <c r="D44" s="155"/>
      <c r="E44" s="357"/>
    </row>
    <row r="45" spans="1:6" s="12" customFormat="1" x14ac:dyDescent="0.25">
      <c r="A45" s="196" t="s">
        <v>290</v>
      </c>
      <c r="B45" s="743" t="s">
        <v>351</v>
      </c>
      <c r="C45" s="21" t="s">
        <v>177</v>
      </c>
      <c r="D45" s="21">
        <v>4</v>
      </c>
      <c r="E45" s="363"/>
      <c r="F45" s="52"/>
    </row>
    <row r="46" spans="1:6" s="12" customFormat="1" x14ac:dyDescent="0.25">
      <c r="A46" s="196"/>
      <c r="B46" s="743"/>
      <c r="C46" s="21" t="s">
        <v>176</v>
      </c>
      <c r="D46" s="158">
        <v>213.2</v>
      </c>
      <c r="E46" s="363"/>
      <c r="F46" s="52"/>
    </row>
    <row r="47" spans="1:6" x14ac:dyDescent="0.25">
      <c r="B47" s="178"/>
      <c r="C47" s="2"/>
      <c r="D47" s="155"/>
      <c r="E47" s="357"/>
    </row>
    <row r="48" spans="1:6" x14ac:dyDescent="0.25">
      <c r="A48" s="196" t="s">
        <v>270</v>
      </c>
      <c r="B48" s="40" t="s">
        <v>178</v>
      </c>
      <c r="C48" s="2"/>
      <c r="D48" s="155"/>
      <c r="E48" s="357"/>
    </row>
    <row r="49" spans="1:6" x14ac:dyDescent="0.25">
      <c r="B49" s="178"/>
      <c r="C49" s="2" t="s">
        <v>179</v>
      </c>
      <c r="D49" s="155">
        <f>1.5*D46</f>
        <v>319.79999999999995</v>
      </c>
      <c r="E49" s="365"/>
      <c r="F49" s="409">
        <f>ROUND(ROUND(D49,2)*E49,2)</f>
        <v>0</v>
      </c>
    </row>
    <row r="50" spans="1:6" x14ac:dyDescent="0.25">
      <c r="B50" s="178"/>
      <c r="C50" s="2"/>
      <c r="D50" s="155"/>
      <c r="E50" s="357"/>
    </row>
    <row r="51" spans="1:6" x14ac:dyDescent="0.25">
      <c r="A51" s="196" t="s">
        <v>271</v>
      </c>
      <c r="B51" s="40" t="s">
        <v>189</v>
      </c>
      <c r="C51" s="2"/>
      <c r="D51" s="155"/>
      <c r="E51" s="357"/>
    </row>
    <row r="52" spans="1:6" x14ac:dyDescent="0.25">
      <c r="B52" s="178"/>
      <c r="C52" s="2" t="s">
        <v>181</v>
      </c>
      <c r="D52" s="155">
        <f>0.75*1.3*D46</f>
        <v>207.87</v>
      </c>
      <c r="E52" s="365"/>
      <c r="F52" s="409">
        <f>ROUND(ROUND(D52,2)*E52,2)</f>
        <v>0</v>
      </c>
    </row>
    <row r="53" spans="1:6" x14ac:dyDescent="0.25">
      <c r="B53" s="178"/>
      <c r="C53" s="2"/>
      <c r="D53" s="155"/>
      <c r="E53" s="357"/>
    </row>
    <row r="54" spans="1:6" x14ac:dyDescent="0.25">
      <c r="A54" s="196" t="s">
        <v>272</v>
      </c>
      <c r="B54" s="40" t="s">
        <v>182</v>
      </c>
      <c r="C54" s="2"/>
      <c r="D54" s="155"/>
      <c r="E54" s="357"/>
    </row>
    <row r="55" spans="1:6" x14ac:dyDescent="0.25">
      <c r="B55" s="178"/>
      <c r="C55" s="2" t="s">
        <v>181</v>
      </c>
      <c r="D55" s="155">
        <f>0.22*D46</f>
        <v>46.903999999999996</v>
      </c>
      <c r="E55" s="365"/>
      <c r="F55" s="409">
        <f>ROUND(ROUND(D55,2)*E55,2)</f>
        <v>0</v>
      </c>
    </row>
    <row r="56" spans="1:6" x14ac:dyDescent="0.25">
      <c r="B56" s="178"/>
      <c r="C56" s="2"/>
      <c r="D56" s="155"/>
      <c r="E56" s="357"/>
    </row>
    <row r="57" spans="1:6" x14ac:dyDescent="0.25">
      <c r="A57" s="196" t="s">
        <v>273</v>
      </c>
      <c r="B57" s="40" t="s">
        <v>183</v>
      </c>
      <c r="C57" s="2"/>
      <c r="D57" s="155"/>
      <c r="E57" s="357"/>
    </row>
    <row r="58" spans="1:6" x14ac:dyDescent="0.25">
      <c r="B58" s="178"/>
      <c r="C58" s="2" t="s">
        <v>181</v>
      </c>
      <c r="D58" s="155">
        <f>0.5*D46</f>
        <v>106.6</v>
      </c>
      <c r="E58" s="365"/>
      <c r="F58" s="409">
        <f>ROUND(ROUND(D58,2)*E58,2)</f>
        <v>0</v>
      </c>
    </row>
    <row r="59" spans="1:6" x14ac:dyDescent="0.25">
      <c r="B59" s="178"/>
      <c r="C59" s="2"/>
      <c r="D59" s="155"/>
      <c r="E59" s="357"/>
    </row>
    <row r="60" spans="1:6" x14ac:dyDescent="0.25">
      <c r="A60" s="196" t="s">
        <v>274</v>
      </c>
      <c r="B60" s="40" t="s">
        <v>184</v>
      </c>
      <c r="C60" s="2"/>
      <c r="D60" s="155"/>
      <c r="E60" s="357"/>
    </row>
    <row r="61" spans="1:6" x14ac:dyDescent="0.25">
      <c r="B61" s="178"/>
      <c r="C61" s="2" t="s">
        <v>176</v>
      </c>
      <c r="D61" s="155">
        <f>D45*D46</f>
        <v>852.8</v>
      </c>
      <c r="E61" s="365"/>
      <c r="F61" s="409">
        <f>ROUND(ROUND(D61,2)*E61,2)</f>
        <v>0</v>
      </c>
    </row>
    <row r="62" spans="1:6" x14ac:dyDescent="0.25">
      <c r="B62" s="178"/>
      <c r="C62" s="2"/>
      <c r="D62" s="155"/>
      <c r="E62" s="357"/>
    </row>
    <row r="63" spans="1:6" x14ac:dyDescent="0.25">
      <c r="A63" s="196" t="s">
        <v>275</v>
      </c>
      <c r="B63" s="40" t="s">
        <v>185</v>
      </c>
      <c r="C63" s="2"/>
      <c r="D63" s="155"/>
      <c r="E63" s="357"/>
    </row>
    <row r="64" spans="1:6" x14ac:dyDescent="0.25">
      <c r="B64" s="178"/>
      <c r="C64" s="2" t="s">
        <v>176</v>
      </c>
      <c r="D64" s="155">
        <f>D46</f>
        <v>213.2</v>
      </c>
      <c r="E64" s="365"/>
      <c r="F64" s="409">
        <f>ROUND(ROUND(D64,2)*E64,2)</f>
        <v>0</v>
      </c>
    </row>
    <row r="65" spans="1:6" x14ac:dyDescent="0.25">
      <c r="B65" s="178"/>
      <c r="C65" s="2"/>
      <c r="D65" s="155"/>
      <c r="E65" s="357"/>
    </row>
    <row r="66" spans="1:6" x14ac:dyDescent="0.25">
      <c r="A66" s="196" t="s">
        <v>276</v>
      </c>
      <c r="B66" s="40" t="s">
        <v>186</v>
      </c>
      <c r="C66" s="2"/>
      <c r="D66" s="155"/>
      <c r="E66" s="357"/>
    </row>
    <row r="67" spans="1:6" x14ac:dyDescent="0.25">
      <c r="B67" s="178"/>
      <c r="C67" s="2" t="s">
        <v>176</v>
      </c>
      <c r="D67" s="155">
        <f>D46</f>
        <v>213.2</v>
      </c>
      <c r="E67" s="365"/>
      <c r="F67" s="409">
        <f>ROUND(ROUND(D67,2)*E67,2)</f>
        <v>0</v>
      </c>
    </row>
    <row r="68" spans="1:6" x14ac:dyDescent="0.25">
      <c r="B68" s="178"/>
      <c r="C68" s="2"/>
      <c r="D68" s="155"/>
      <c r="E68" s="357"/>
    </row>
    <row r="69" spans="1:6" ht="26.4" x14ac:dyDescent="0.25">
      <c r="A69" s="196" t="s">
        <v>277</v>
      </c>
      <c r="B69" s="760" t="s">
        <v>357</v>
      </c>
      <c r="C69" s="2"/>
      <c r="D69" s="155"/>
      <c r="E69" s="357"/>
    </row>
    <row r="70" spans="1:6" x14ac:dyDescent="0.25">
      <c r="B70" s="178"/>
      <c r="C70" s="2" t="s">
        <v>179</v>
      </c>
      <c r="D70" s="155">
        <f>D49</f>
        <v>319.79999999999995</v>
      </c>
      <c r="E70" s="365"/>
      <c r="F70" s="409">
        <f>ROUND(ROUND(D70,2)*E70,2)</f>
        <v>0</v>
      </c>
    </row>
    <row r="71" spans="1:6" x14ac:dyDescent="0.25">
      <c r="B71" s="179"/>
      <c r="C71" s="2"/>
      <c r="D71" s="155"/>
      <c r="E71" s="357"/>
    </row>
    <row r="72" spans="1:6" ht="26.4" x14ac:dyDescent="0.25">
      <c r="A72" s="196" t="s">
        <v>278</v>
      </c>
      <c r="B72" s="180" t="s">
        <v>187</v>
      </c>
      <c r="C72" s="2"/>
      <c r="D72" s="155"/>
      <c r="E72" s="357"/>
    </row>
    <row r="73" spans="1:6" x14ac:dyDescent="0.25">
      <c r="B73" s="178"/>
      <c r="C73" s="2" t="s">
        <v>179</v>
      </c>
      <c r="D73" s="155">
        <f>D70</f>
        <v>319.79999999999995</v>
      </c>
      <c r="E73" s="365"/>
      <c r="F73" s="409">
        <f>ROUND(ROUND(D73,2)*E73,2)</f>
        <v>0</v>
      </c>
    </row>
    <row r="74" spans="1:6" x14ac:dyDescent="0.25">
      <c r="B74" s="178"/>
      <c r="C74" s="2"/>
      <c r="D74" s="155"/>
      <c r="E74" s="363"/>
      <c r="F74" s="52"/>
    </row>
    <row r="75" spans="1:6" x14ac:dyDescent="0.25">
      <c r="B75" s="178"/>
      <c r="C75" s="2"/>
      <c r="D75" s="155"/>
      <c r="E75" s="357"/>
    </row>
    <row r="76" spans="1:6" s="12" customFormat="1" x14ac:dyDescent="0.25">
      <c r="A76" s="196" t="s">
        <v>291</v>
      </c>
      <c r="B76" s="743" t="s">
        <v>352</v>
      </c>
      <c r="C76" s="21" t="s">
        <v>177</v>
      </c>
      <c r="D76" s="21">
        <v>2</v>
      </c>
      <c r="E76" s="363"/>
      <c r="F76" s="52"/>
    </row>
    <row r="77" spans="1:6" s="12" customFormat="1" x14ac:dyDescent="0.25">
      <c r="A77" s="196"/>
      <c r="B77" s="743"/>
      <c r="C77" s="21" t="s">
        <v>176</v>
      </c>
      <c r="D77" s="158">
        <v>25</v>
      </c>
      <c r="E77" s="363"/>
      <c r="F77" s="52"/>
    </row>
    <row r="78" spans="1:6" x14ac:dyDescent="0.25">
      <c r="B78" s="178"/>
      <c r="C78" s="2"/>
      <c r="D78" s="155"/>
      <c r="E78" s="357"/>
    </row>
    <row r="79" spans="1:6" x14ac:dyDescent="0.25">
      <c r="A79" s="196" t="s">
        <v>279</v>
      </c>
      <c r="B79" s="40" t="s">
        <v>178</v>
      </c>
      <c r="C79" s="2"/>
      <c r="D79" s="155"/>
      <c r="E79" s="357"/>
    </row>
    <row r="80" spans="1:6" x14ac:dyDescent="0.25">
      <c r="B80" s="178"/>
      <c r="C80" s="2" t="s">
        <v>179</v>
      </c>
      <c r="D80" s="155">
        <f>1.3*D77</f>
        <v>32.5</v>
      </c>
      <c r="E80" s="365"/>
      <c r="F80" s="409">
        <f>ROUND(ROUND(D80,2)*E80,2)</f>
        <v>0</v>
      </c>
    </row>
    <row r="81" spans="1:6" x14ac:dyDescent="0.25">
      <c r="B81" s="178"/>
      <c r="C81" s="2"/>
      <c r="D81" s="155"/>
      <c r="E81" s="357"/>
    </row>
    <row r="82" spans="1:6" x14ac:dyDescent="0.25">
      <c r="A82" s="196" t="s">
        <v>280</v>
      </c>
      <c r="B82" s="40" t="s">
        <v>189</v>
      </c>
      <c r="C82" s="2"/>
      <c r="D82" s="155"/>
      <c r="E82" s="357"/>
    </row>
    <row r="83" spans="1:6" x14ac:dyDescent="0.25">
      <c r="B83" s="178"/>
      <c r="C83" s="2" t="s">
        <v>181</v>
      </c>
      <c r="D83" s="155">
        <f>0.5*1.3*D77</f>
        <v>16.25</v>
      </c>
      <c r="E83" s="365"/>
      <c r="F83" s="409">
        <f>ROUND(ROUND(D83,2)*E83,2)</f>
        <v>0</v>
      </c>
    </row>
    <row r="84" spans="1:6" x14ac:dyDescent="0.25">
      <c r="B84" s="178"/>
      <c r="C84" s="2"/>
      <c r="D84" s="155"/>
      <c r="E84" s="357"/>
    </row>
    <row r="85" spans="1:6" x14ac:dyDescent="0.25">
      <c r="A85" s="196" t="s">
        <v>281</v>
      </c>
      <c r="B85" s="40" t="s">
        <v>182</v>
      </c>
      <c r="C85" s="2"/>
      <c r="D85" s="155"/>
      <c r="E85" s="357"/>
    </row>
    <row r="86" spans="1:6" x14ac:dyDescent="0.25">
      <c r="B86" s="178"/>
      <c r="C86" s="2" t="s">
        <v>181</v>
      </c>
      <c r="D86" s="155">
        <f>0.13*D77</f>
        <v>3.25</v>
      </c>
      <c r="E86" s="365"/>
      <c r="F86" s="409">
        <f>ROUND(ROUND(D86,2)*E86,2)</f>
        <v>0</v>
      </c>
    </row>
    <row r="87" spans="1:6" x14ac:dyDescent="0.25">
      <c r="B87" s="178"/>
      <c r="C87" s="2"/>
      <c r="D87" s="155"/>
      <c r="E87" s="357"/>
    </row>
    <row r="88" spans="1:6" x14ac:dyDescent="0.25">
      <c r="A88" s="196" t="s">
        <v>282</v>
      </c>
      <c r="B88" s="40" t="s">
        <v>183</v>
      </c>
      <c r="C88" s="2"/>
      <c r="D88" s="155"/>
      <c r="E88" s="357"/>
    </row>
    <row r="89" spans="1:6" x14ac:dyDescent="0.25">
      <c r="B89" s="178"/>
      <c r="C89" s="2" t="s">
        <v>181</v>
      </c>
      <c r="D89" s="155">
        <f>0.35*D77</f>
        <v>8.75</v>
      </c>
      <c r="E89" s="365"/>
      <c r="F89" s="409">
        <f>ROUND(ROUND(D89,2)*E89,2)</f>
        <v>0</v>
      </c>
    </row>
    <row r="90" spans="1:6" x14ac:dyDescent="0.25">
      <c r="B90" s="178"/>
      <c r="C90" s="2"/>
      <c r="D90" s="155"/>
      <c r="E90" s="357"/>
    </row>
    <row r="91" spans="1:6" x14ac:dyDescent="0.25">
      <c r="A91" s="196" t="s">
        <v>283</v>
      </c>
      <c r="B91" s="178" t="s">
        <v>184</v>
      </c>
      <c r="C91" s="2"/>
      <c r="D91" s="155"/>
      <c r="E91" s="357"/>
    </row>
    <row r="92" spans="1:6" x14ac:dyDescent="0.25">
      <c r="B92" s="178"/>
      <c r="C92" s="2" t="s">
        <v>176</v>
      </c>
      <c r="D92" s="155">
        <f>D76*D77</f>
        <v>50</v>
      </c>
      <c r="E92" s="365"/>
      <c r="F92" s="409">
        <f>ROUND(ROUND(D92,2)*E92,2)</f>
        <v>0</v>
      </c>
    </row>
    <row r="93" spans="1:6" x14ac:dyDescent="0.25">
      <c r="B93" s="178"/>
      <c r="C93" s="2"/>
      <c r="D93" s="155"/>
      <c r="E93" s="357"/>
    </row>
    <row r="94" spans="1:6" x14ac:dyDescent="0.25">
      <c r="A94" s="196" t="s">
        <v>284</v>
      </c>
      <c r="B94" s="178" t="s">
        <v>185</v>
      </c>
      <c r="C94" s="2"/>
      <c r="D94" s="155"/>
      <c r="E94" s="357"/>
    </row>
    <row r="95" spans="1:6" x14ac:dyDescent="0.25">
      <c r="B95" s="178"/>
      <c r="C95" s="2" t="s">
        <v>176</v>
      </c>
      <c r="D95" s="155">
        <f>D77</f>
        <v>25</v>
      </c>
      <c r="E95" s="365"/>
      <c r="F95" s="409">
        <f>ROUND(ROUND(D95,2)*E95,2)</f>
        <v>0</v>
      </c>
    </row>
    <row r="96" spans="1:6" x14ac:dyDescent="0.25">
      <c r="B96" s="178"/>
      <c r="C96" s="2"/>
      <c r="D96" s="155"/>
      <c r="E96" s="357"/>
    </row>
    <row r="97" spans="1:6" x14ac:dyDescent="0.25">
      <c r="A97" s="196" t="s">
        <v>285</v>
      </c>
      <c r="B97" s="40" t="s">
        <v>186</v>
      </c>
      <c r="C97" s="2"/>
      <c r="D97" s="155"/>
      <c r="E97" s="357"/>
    </row>
    <row r="98" spans="1:6" x14ac:dyDescent="0.25">
      <c r="B98" s="178"/>
      <c r="C98" s="2" t="s">
        <v>176</v>
      </c>
      <c r="D98" s="155">
        <f>D77</f>
        <v>25</v>
      </c>
      <c r="E98" s="365"/>
      <c r="F98" s="409">
        <f>ROUND(ROUND(D98,2)*E98,2)</f>
        <v>0</v>
      </c>
    </row>
    <row r="99" spans="1:6" x14ac:dyDescent="0.25">
      <c r="B99" s="178"/>
      <c r="C99" s="2"/>
      <c r="D99" s="155"/>
      <c r="E99" s="357"/>
    </row>
    <row r="100" spans="1:6" ht="26.4" x14ac:dyDescent="0.25">
      <c r="A100" s="196" t="s">
        <v>286</v>
      </c>
      <c r="B100" s="760" t="s">
        <v>357</v>
      </c>
      <c r="C100" s="2"/>
      <c r="D100" s="155"/>
      <c r="E100" s="357"/>
    </row>
    <row r="101" spans="1:6" x14ac:dyDescent="0.25">
      <c r="B101" s="178"/>
      <c r="C101" s="2" t="s">
        <v>179</v>
      </c>
      <c r="D101" s="155">
        <f>1.5*D77</f>
        <v>37.5</v>
      </c>
      <c r="E101" s="365"/>
      <c r="F101" s="409">
        <f>ROUND(ROUND(D101,2)*E101,2)</f>
        <v>0</v>
      </c>
    </row>
    <row r="102" spans="1:6" x14ac:dyDescent="0.25">
      <c r="B102" s="179"/>
      <c r="C102" s="2"/>
      <c r="D102" s="155"/>
      <c r="E102" s="357"/>
    </row>
    <row r="103" spans="1:6" ht="26.4" x14ac:dyDescent="0.25">
      <c r="A103" s="196" t="s">
        <v>287</v>
      </c>
      <c r="B103" s="180" t="s">
        <v>187</v>
      </c>
      <c r="C103" s="2"/>
      <c r="D103" s="155"/>
      <c r="E103" s="357"/>
    </row>
    <row r="104" spans="1:6" x14ac:dyDescent="0.25">
      <c r="B104" s="178"/>
      <c r="C104" s="2" t="s">
        <v>179</v>
      </c>
      <c r="D104" s="155">
        <f>D101</f>
        <v>37.5</v>
      </c>
      <c r="E104" s="365"/>
      <c r="F104" s="409">
        <f>ROUND(ROUND(D104,2)*E104,2)</f>
        <v>0</v>
      </c>
    </row>
    <row r="105" spans="1:6" x14ac:dyDescent="0.25">
      <c r="B105" s="179"/>
      <c r="C105" s="2"/>
      <c r="D105" s="155"/>
      <c r="E105" s="357"/>
    </row>
    <row r="106" spans="1:6" x14ac:dyDescent="0.25">
      <c r="B106" s="178"/>
      <c r="C106" s="2"/>
      <c r="D106" s="155"/>
      <c r="E106" s="357"/>
    </row>
    <row r="107" spans="1:6" ht="26.4" x14ac:dyDescent="0.25">
      <c r="A107" s="196" t="s">
        <v>292</v>
      </c>
      <c r="B107" s="744" t="s">
        <v>341</v>
      </c>
      <c r="C107" s="2"/>
      <c r="D107" s="155"/>
      <c r="E107" s="357"/>
    </row>
    <row r="108" spans="1:6" x14ac:dyDescent="0.25">
      <c r="B108" s="178"/>
      <c r="C108" s="2"/>
      <c r="D108" s="155"/>
      <c r="E108" s="357"/>
    </row>
    <row r="109" spans="1:6" x14ac:dyDescent="0.25">
      <c r="B109" s="40" t="s">
        <v>178</v>
      </c>
      <c r="C109" s="2"/>
      <c r="D109" s="155"/>
      <c r="E109" s="357"/>
    </row>
    <row r="110" spans="1:6" x14ac:dyDescent="0.25">
      <c r="B110" s="178"/>
      <c r="C110" s="2" t="s">
        <v>179</v>
      </c>
      <c r="D110" s="155">
        <f>PI()/4*(4.6)^2</f>
        <v>16.619025137490002</v>
      </c>
      <c r="E110" s="363"/>
      <c r="F110" s="52"/>
    </row>
    <row r="111" spans="1:6" x14ac:dyDescent="0.25">
      <c r="B111" s="178"/>
      <c r="C111" s="2"/>
      <c r="D111" s="155"/>
      <c r="E111" s="363"/>
      <c r="F111" s="52"/>
    </row>
    <row r="112" spans="1:6" ht="26.4" x14ac:dyDescent="0.25">
      <c r="B112" s="40" t="s">
        <v>190</v>
      </c>
      <c r="C112" s="2"/>
      <c r="D112" s="155"/>
      <c r="E112" s="363"/>
      <c r="F112" s="52"/>
    </row>
    <row r="113" spans="2:6" x14ac:dyDescent="0.25">
      <c r="B113" s="178"/>
      <c r="C113" s="2"/>
      <c r="D113" s="155"/>
      <c r="E113" s="363"/>
      <c r="F113" s="52"/>
    </row>
    <row r="114" spans="2:6" x14ac:dyDescent="0.25">
      <c r="B114" s="178"/>
      <c r="C114" s="2" t="s">
        <v>181</v>
      </c>
      <c r="D114" s="155">
        <f>1/2*PI()/4*1.49*(2.2^2+4.5^2)*1.3</f>
        <v>19.084912262173255</v>
      </c>
      <c r="E114" s="363"/>
      <c r="F114" s="52"/>
    </row>
    <row r="115" spans="2:6" x14ac:dyDescent="0.25">
      <c r="B115" s="179"/>
      <c r="C115" s="2"/>
      <c r="D115" s="155"/>
      <c r="E115" s="363"/>
      <c r="F115" s="52"/>
    </row>
    <row r="116" spans="2:6" x14ac:dyDescent="0.25">
      <c r="B116" s="40" t="s">
        <v>191</v>
      </c>
      <c r="C116" s="2"/>
      <c r="D116" s="155"/>
      <c r="E116" s="363"/>
      <c r="F116" s="52"/>
    </row>
    <row r="117" spans="2:6" x14ac:dyDescent="0.25">
      <c r="B117" s="178"/>
      <c r="C117" s="2"/>
      <c r="D117" s="155"/>
      <c r="E117" s="363"/>
      <c r="F117" s="52"/>
    </row>
    <row r="118" spans="2:6" x14ac:dyDescent="0.25">
      <c r="B118" s="178"/>
      <c r="C118" s="2" t="s">
        <v>181</v>
      </c>
      <c r="D118" s="155">
        <f>PI()/4*1.7^2*0.1</f>
        <v>0.22698006922186253</v>
      </c>
      <c r="E118" s="363"/>
      <c r="F118" s="52"/>
    </row>
    <row r="119" spans="2:6" x14ac:dyDescent="0.25">
      <c r="B119" s="178"/>
      <c r="C119" s="2"/>
      <c r="D119" s="155"/>
      <c r="E119" s="363"/>
      <c r="F119" s="52"/>
    </row>
    <row r="120" spans="2:6" x14ac:dyDescent="0.25">
      <c r="B120" s="40" t="s">
        <v>210</v>
      </c>
      <c r="C120" s="2"/>
      <c r="D120" s="155"/>
      <c r="E120" s="363"/>
      <c r="F120" s="52"/>
    </row>
    <row r="121" spans="2:6" x14ac:dyDescent="0.25">
      <c r="B121" s="178"/>
      <c r="C121" s="2"/>
      <c r="D121" s="155"/>
      <c r="E121" s="363"/>
      <c r="F121" s="52"/>
    </row>
    <row r="122" spans="2:6" x14ac:dyDescent="0.25">
      <c r="B122" s="182" t="s">
        <v>192</v>
      </c>
      <c r="C122" s="2"/>
      <c r="D122" s="155"/>
      <c r="E122" s="363"/>
      <c r="F122" s="52"/>
    </row>
    <row r="123" spans="2:6" x14ac:dyDescent="0.25">
      <c r="B123" s="178"/>
      <c r="C123" s="2" t="s">
        <v>179</v>
      </c>
      <c r="D123" s="155">
        <f>4*1.5*0.2</f>
        <v>1.2000000000000002</v>
      </c>
      <c r="E123" s="363"/>
      <c r="F123" s="52"/>
    </row>
    <row r="124" spans="2:6" x14ac:dyDescent="0.25">
      <c r="B124" s="178"/>
      <c r="C124" s="2"/>
      <c r="D124" s="155"/>
      <c r="E124" s="363"/>
      <c r="F124" s="52"/>
    </row>
    <row r="125" spans="2:6" x14ac:dyDescent="0.25">
      <c r="B125" s="182" t="s">
        <v>193</v>
      </c>
      <c r="C125" s="2"/>
      <c r="D125" s="155"/>
      <c r="E125" s="363"/>
      <c r="F125" s="52"/>
    </row>
    <row r="126" spans="2:6" x14ac:dyDescent="0.25">
      <c r="B126" s="178"/>
      <c r="C126" s="2" t="s">
        <v>181</v>
      </c>
      <c r="D126" s="155">
        <f>1.5^2*0.2</f>
        <v>0.45</v>
      </c>
      <c r="E126" s="363"/>
      <c r="F126" s="52"/>
    </row>
    <row r="127" spans="2:6" x14ac:dyDescent="0.25">
      <c r="B127" s="178"/>
      <c r="C127" s="2"/>
      <c r="D127" s="155"/>
      <c r="E127" s="363"/>
      <c r="F127" s="52"/>
    </row>
    <row r="128" spans="2:6" x14ac:dyDescent="0.25">
      <c r="B128" s="182" t="s">
        <v>194</v>
      </c>
      <c r="C128" s="2"/>
      <c r="D128" s="155"/>
      <c r="E128" s="363"/>
      <c r="F128" s="52"/>
    </row>
    <row r="129" spans="2:6" x14ac:dyDescent="0.25">
      <c r="B129" s="178"/>
      <c r="C129" s="2" t="s">
        <v>195</v>
      </c>
      <c r="D129" s="155">
        <v>83.6</v>
      </c>
      <c r="E129" s="363"/>
      <c r="F129" s="52"/>
    </row>
    <row r="130" spans="2:6" x14ac:dyDescent="0.25">
      <c r="B130" s="178"/>
      <c r="C130" s="2"/>
      <c r="D130" s="155"/>
      <c r="E130" s="363"/>
      <c r="F130" s="52"/>
    </row>
    <row r="131" spans="2:6" x14ac:dyDescent="0.25">
      <c r="B131" s="40" t="s">
        <v>196</v>
      </c>
      <c r="C131" s="2"/>
      <c r="D131" s="155"/>
      <c r="E131" s="363"/>
      <c r="F131" s="52"/>
    </row>
    <row r="132" spans="2:6" x14ac:dyDescent="0.25">
      <c r="B132" s="178"/>
      <c r="C132" s="2"/>
      <c r="D132" s="155"/>
      <c r="E132" s="363"/>
      <c r="F132" s="52"/>
    </row>
    <row r="133" spans="2:6" x14ac:dyDescent="0.25">
      <c r="B133" s="178"/>
      <c r="C133" s="2" t="s">
        <v>181</v>
      </c>
      <c r="D133" s="155">
        <f>0.1*PI()/4*0.8^2</f>
        <v>5.02654824574367E-2</v>
      </c>
      <c r="E133" s="363"/>
      <c r="F133" s="52"/>
    </row>
    <row r="134" spans="2:6" x14ac:dyDescent="0.25">
      <c r="B134" s="178"/>
      <c r="C134" s="2"/>
      <c r="D134" s="155"/>
      <c r="E134" s="363"/>
      <c r="F134" s="52"/>
    </row>
    <row r="135" spans="2:6" x14ac:dyDescent="0.25">
      <c r="B135" s="40" t="s">
        <v>197</v>
      </c>
      <c r="C135" s="2"/>
      <c r="D135" s="155"/>
      <c r="E135" s="363"/>
      <c r="F135" s="52"/>
    </row>
    <row r="136" spans="2:6" x14ac:dyDescent="0.25">
      <c r="B136" s="178"/>
      <c r="C136" s="2"/>
      <c r="D136" s="155"/>
      <c r="E136" s="363"/>
      <c r="F136" s="52"/>
    </row>
    <row r="137" spans="2:6" x14ac:dyDescent="0.25">
      <c r="B137" s="178"/>
      <c r="C137" s="2" t="s">
        <v>176</v>
      </c>
      <c r="D137" s="155">
        <v>1.5</v>
      </c>
      <c r="E137" s="363"/>
      <c r="F137" s="52"/>
    </row>
    <row r="138" spans="2:6" x14ac:dyDescent="0.25">
      <c r="B138" s="183"/>
      <c r="C138" s="2"/>
      <c r="D138" s="155"/>
      <c r="E138" s="363"/>
      <c r="F138" s="52"/>
    </row>
    <row r="139" spans="2:6" ht="26.4" x14ac:dyDescent="0.25">
      <c r="B139" s="40" t="s">
        <v>198</v>
      </c>
      <c r="C139" s="2"/>
      <c r="D139" s="155"/>
      <c r="E139" s="363"/>
      <c r="F139" s="52"/>
    </row>
    <row r="140" spans="2:6" x14ac:dyDescent="0.25">
      <c r="B140" s="183"/>
      <c r="C140" s="2"/>
      <c r="D140" s="155"/>
      <c r="E140" s="363"/>
      <c r="F140" s="52"/>
    </row>
    <row r="141" spans="2:6" x14ac:dyDescent="0.25">
      <c r="B141" s="182" t="s">
        <v>192</v>
      </c>
      <c r="C141" s="2"/>
      <c r="D141" s="155"/>
      <c r="E141" s="363"/>
      <c r="F141" s="52"/>
    </row>
    <row r="142" spans="2:6" x14ac:dyDescent="0.25">
      <c r="B142" s="178"/>
      <c r="C142" s="2" t="s">
        <v>179</v>
      </c>
      <c r="D142" s="155">
        <f>(4*(1.18+0.6))*0.2+1.18^2</f>
        <v>2.8163999999999998</v>
      </c>
      <c r="E142" s="363"/>
      <c r="F142" s="52"/>
    </row>
    <row r="143" spans="2:6" x14ac:dyDescent="0.25">
      <c r="B143" s="183"/>
      <c r="C143" s="2"/>
      <c r="D143" s="155"/>
      <c r="E143" s="363"/>
      <c r="F143" s="52"/>
    </row>
    <row r="144" spans="2:6" x14ac:dyDescent="0.25">
      <c r="B144" s="182" t="s">
        <v>193</v>
      </c>
      <c r="C144" s="2"/>
      <c r="D144" s="155"/>
      <c r="E144" s="363"/>
      <c r="F144" s="52"/>
    </row>
    <row r="145" spans="2:6" x14ac:dyDescent="0.25">
      <c r="B145" s="178"/>
      <c r="C145" s="2" t="s">
        <v>181</v>
      </c>
      <c r="D145" s="155">
        <f>(1.18^2-0.6^2)*0.2</f>
        <v>0.20648</v>
      </c>
      <c r="E145" s="363"/>
      <c r="F145" s="52"/>
    </row>
    <row r="146" spans="2:6" x14ac:dyDescent="0.25">
      <c r="B146" s="183"/>
      <c r="C146" s="2"/>
      <c r="D146" s="155"/>
      <c r="E146" s="363"/>
      <c r="F146" s="52"/>
    </row>
    <row r="147" spans="2:6" x14ac:dyDescent="0.25">
      <c r="B147" s="182" t="s">
        <v>194</v>
      </c>
      <c r="C147" s="2"/>
      <c r="D147" s="155"/>
      <c r="E147" s="363"/>
      <c r="F147" s="52"/>
    </row>
    <row r="148" spans="2:6" x14ac:dyDescent="0.25">
      <c r="B148" s="178"/>
      <c r="C148" s="2" t="s">
        <v>195</v>
      </c>
      <c r="D148" s="155">
        <v>42.9</v>
      </c>
      <c r="E148" s="363"/>
      <c r="F148" s="52"/>
    </row>
    <row r="149" spans="2:6" x14ac:dyDescent="0.25">
      <c r="B149" s="178"/>
      <c r="C149" s="2"/>
      <c r="D149" s="155"/>
      <c r="E149" s="363"/>
      <c r="F149" s="52"/>
    </row>
    <row r="150" spans="2:6" x14ac:dyDescent="0.25">
      <c r="B150" s="760" t="s">
        <v>358</v>
      </c>
      <c r="C150" s="2"/>
      <c r="D150" s="155"/>
      <c r="E150" s="363"/>
      <c r="F150" s="52"/>
    </row>
    <row r="151" spans="2:6" x14ac:dyDescent="0.25">
      <c r="B151" s="178"/>
      <c r="C151" s="2" t="s">
        <v>199</v>
      </c>
      <c r="D151" s="155">
        <v>1</v>
      </c>
      <c r="E151" s="363"/>
      <c r="F151" s="52"/>
    </row>
    <row r="152" spans="2:6" x14ac:dyDescent="0.25">
      <c r="B152" s="178"/>
      <c r="C152" s="2"/>
      <c r="D152" s="155"/>
      <c r="E152" s="363"/>
      <c r="F152" s="52"/>
    </row>
    <row r="153" spans="2:6" ht="26.4" x14ac:dyDescent="0.25">
      <c r="B153" s="40" t="s">
        <v>208</v>
      </c>
      <c r="C153" s="2"/>
      <c r="D153" s="155"/>
      <c r="E153" s="363"/>
      <c r="F153" s="52"/>
    </row>
    <row r="154" spans="2:6" x14ac:dyDescent="0.25">
      <c r="B154" s="178"/>
      <c r="C154" s="2" t="s">
        <v>181</v>
      </c>
      <c r="D154" s="155">
        <v>16</v>
      </c>
      <c r="E154" s="363"/>
      <c r="F154" s="52"/>
    </row>
    <row r="155" spans="2:6" x14ac:dyDescent="0.25">
      <c r="B155" s="183"/>
      <c r="C155" s="2"/>
      <c r="D155" s="155"/>
      <c r="E155" s="363"/>
      <c r="F155" s="52"/>
    </row>
    <row r="156" spans="2:6" ht="26.4" x14ac:dyDescent="0.25">
      <c r="B156" s="760" t="s">
        <v>357</v>
      </c>
      <c r="C156" s="2"/>
      <c r="D156" s="155"/>
      <c r="E156" s="363"/>
      <c r="F156" s="52"/>
    </row>
    <row r="157" spans="2:6" x14ac:dyDescent="0.25">
      <c r="B157" s="178"/>
      <c r="C157" s="2" t="s">
        <v>179</v>
      </c>
      <c r="D157" s="155">
        <f>D110</f>
        <v>16.619025137490002</v>
      </c>
      <c r="E157" s="363"/>
      <c r="F157" s="52"/>
    </row>
    <row r="158" spans="2:6" x14ac:dyDescent="0.25">
      <c r="B158" s="179"/>
      <c r="C158" s="2"/>
      <c r="D158" s="155"/>
      <c r="E158" s="363"/>
      <c r="F158" s="52"/>
    </row>
    <row r="159" spans="2:6" ht="26.4" x14ac:dyDescent="0.25">
      <c r="B159" s="180" t="s">
        <v>187</v>
      </c>
      <c r="C159" s="2"/>
      <c r="D159" s="155"/>
      <c r="E159" s="363"/>
      <c r="F159" s="52"/>
    </row>
    <row r="160" spans="2:6" x14ac:dyDescent="0.25">
      <c r="B160" s="178"/>
      <c r="C160" s="2" t="s">
        <v>179</v>
      </c>
      <c r="D160" s="155">
        <f>D157</f>
        <v>16.619025137490002</v>
      </c>
      <c r="E160" s="363"/>
      <c r="F160" s="52"/>
    </row>
    <row r="161" spans="1:6" x14ac:dyDescent="0.25">
      <c r="B161" s="178"/>
      <c r="C161" s="2"/>
      <c r="D161" s="155"/>
      <c r="E161" s="363"/>
      <c r="F161" s="52"/>
    </row>
    <row r="162" spans="1:6" x14ac:dyDescent="0.25">
      <c r="B162" s="184" t="s">
        <v>200</v>
      </c>
      <c r="C162" s="163" t="s">
        <v>331</v>
      </c>
      <c r="D162" s="184">
        <v>10</v>
      </c>
      <c r="E162" s="365"/>
      <c r="F162" s="409">
        <f>ROUND(ROUND(D162,2)*E162,2)</f>
        <v>0</v>
      </c>
    </row>
    <row r="163" spans="1:6" x14ac:dyDescent="0.25">
      <c r="B163" s="181"/>
      <c r="C163" s="2"/>
      <c r="D163" s="155"/>
      <c r="E163" s="357"/>
    </row>
    <row r="164" spans="1:6" x14ac:dyDescent="0.25">
      <c r="B164" s="181"/>
      <c r="C164" s="2"/>
      <c r="D164" s="155"/>
      <c r="E164" s="357"/>
    </row>
    <row r="165" spans="1:6" x14ac:dyDescent="0.25">
      <c r="B165" s="178"/>
      <c r="C165" s="2"/>
      <c r="D165" s="155"/>
      <c r="E165" s="357"/>
    </row>
    <row r="166" spans="1:6" ht="26.4" x14ac:dyDescent="0.25">
      <c r="A166" s="196" t="s">
        <v>293</v>
      </c>
      <c r="B166" s="744" t="s">
        <v>342</v>
      </c>
      <c r="C166" s="2"/>
      <c r="D166" s="155"/>
      <c r="E166" s="357"/>
    </row>
    <row r="167" spans="1:6" x14ac:dyDescent="0.25">
      <c r="B167" s="178"/>
      <c r="C167" s="2"/>
      <c r="D167" s="155"/>
      <c r="E167" s="357"/>
    </row>
    <row r="168" spans="1:6" x14ac:dyDescent="0.25">
      <c r="B168" s="40" t="s">
        <v>178</v>
      </c>
      <c r="C168" s="2"/>
      <c r="D168" s="155"/>
      <c r="E168" s="357"/>
    </row>
    <row r="169" spans="1:6" x14ac:dyDescent="0.25">
      <c r="B169" s="178"/>
      <c r="C169" s="2" t="s">
        <v>179</v>
      </c>
      <c r="D169" s="155">
        <f>6.4^2</f>
        <v>40.960000000000008</v>
      </c>
      <c r="E169" s="363"/>
      <c r="F169" s="52"/>
    </row>
    <row r="170" spans="1:6" x14ac:dyDescent="0.25">
      <c r="B170" s="178"/>
      <c r="C170" s="2"/>
      <c r="D170" s="155"/>
      <c r="E170" s="363"/>
    </row>
    <row r="171" spans="1:6" x14ac:dyDescent="0.25">
      <c r="B171" s="40" t="s">
        <v>212</v>
      </c>
      <c r="C171" s="2"/>
      <c r="D171" s="155"/>
      <c r="E171" s="363"/>
    </row>
    <row r="172" spans="1:6" x14ac:dyDescent="0.25">
      <c r="B172" s="178"/>
      <c r="C172" s="2" t="s">
        <v>181</v>
      </c>
      <c r="D172" s="155">
        <f>1/2*2*(4^2+6.4^2)*1.3</f>
        <v>74.048000000000016</v>
      </c>
      <c r="E172" s="363"/>
      <c r="F172" s="52"/>
    </row>
    <row r="173" spans="1:6" x14ac:dyDescent="0.25">
      <c r="B173" s="179"/>
      <c r="C173" s="2"/>
      <c r="D173" s="155"/>
      <c r="E173" s="363"/>
    </row>
    <row r="174" spans="1:6" x14ac:dyDescent="0.25">
      <c r="B174" s="180" t="s">
        <v>209</v>
      </c>
      <c r="C174" s="2"/>
      <c r="D174" s="155"/>
      <c r="E174" s="363"/>
    </row>
    <row r="175" spans="1:6" x14ac:dyDescent="0.25">
      <c r="B175" s="178"/>
      <c r="C175" s="2" t="s">
        <v>201</v>
      </c>
      <c r="D175" s="155">
        <v>1</v>
      </c>
      <c r="E175" s="363"/>
      <c r="F175" s="52"/>
    </row>
    <row r="176" spans="1:6" x14ac:dyDescent="0.25">
      <c r="B176" s="179"/>
      <c r="C176" s="2"/>
      <c r="D176" s="155"/>
      <c r="E176" s="363"/>
    </row>
    <row r="177" spans="2:6" ht="26.4" x14ac:dyDescent="0.25">
      <c r="B177" s="180" t="s">
        <v>202</v>
      </c>
      <c r="C177" s="2"/>
      <c r="D177" s="155"/>
      <c r="E177" s="363"/>
    </row>
    <row r="178" spans="2:6" x14ac:dyDescent="0.25">
      <c r="B178" s="178"/>
      <c r="C178" s="2" t="s">
        <v>179</v>
      </c>
      <c r="D178" s="155">
        <f>4.1^2</f>
        <v>16.809999999999999</v>
      </c>
      <c r="E178" s="363"/>
      <c r="F178" s="52"/>
    </row>
    <row r="179" spans="2:6" x14ac:dyDescent="0.25">
      <c r="B179" s="179"/>
      <c r="C179" s="2"/>
      <c r="D179" s="155"/>
      <c r="E179" s="363"/>
    </row>
    <row r="180" spans="2:6" ht="26.4" x14ac:dyDescent="0.25">
      <c r="B180" s="180" t="s">
        <v>203</v>
      </c>
      <c r="C180" s="2"/>
      <c r="D180" s="155"/>
      <c r="E180" s="363"/>
    </row>
    <row r="181" spans="2:6" x14ac:dyDescent="0.25">
      <c r="B181" s="178"/>
      <c r="C181" s="2" t="s">
        <v>179</v>
      </c>
      <c r="D181" s="155">
        <f>7.9*3.7</f>
        <v>29.230000000000004</v>
      </c>
      <c r="E181" s="363"/>
      <c r="F181" s="52"/>
    </row>
    <row r="182" spans="2:6" x14ac:dyDescent="0.25">
      <c r="B182" s="179"/>
      <c r="C182" s="2"/>
      <c r="D182" s="155"/>
      <c r="E182" s="363"/>
    </row>
    <row r="183" spans="2:6" ht="26.4" x14ac:dyDescent="0.25">
      <c r="B183" s="180" t="s">
        <v>204</v>
      </c>
      <c r="C183" s="2"/>
      <c r="D183" s="155"/>
      <c r="E183" s="363"/>
    </row>
    <row r="184" spans="2:6" x14ac:dyDescent="0.25">
      <c r="B184" s="178"/>
      <c r="C184" s="2" t="s">
        <v>181</v>
      </c>
      <c r="D184" s="155">
        <f>3.7^2*0.8</f>
        <v>10.952000000000002</v>
      </c>
      <c r="E184" s="363"/>
      <c r="F184" s="52"/>
    </row>
    <row r="185" spans="2:6" x14ac:dyDescent="0.25">
      <c r="B185" s="178"/>
      <c r="C185" s="2"/>
      <c r="D185" s="155"/>
      <c r="E185" s="363"/>
    </row>
    <row r="186" spans="2:6" x14ac:dyDescent="0.25">
      <c r="B186" s="40" t="s">
        <v>191</v>
      </c>
      <c r="C186" s="2"/>
      <c r="D186" s="155"/>
      <c r="E186" s="363"/>
    </row>
    <row r="187" spans="2:6" x14ac:dyDescent="0.25">
      <c r="B187" s="178"/>
      <c r="C187" s="2" t="s">
        <v>181</v>
      </c>
      <c r="D187" s="155">
        <f>2.9^2*0.1</f>
        <v>0.84100000000000008</v>
      </c>
      <c r="E187" s="363"/>
      <c r="F187" s="52"/>
    </row>
    <row r="188" spans="2:6" x14ac:dyDescent="0.25">
      <c r="B188" s="178"/>
      <c r="C188" s="2"/>
      <c r="D188" s="155"/>
      <c r="E188" s="363"/>
    </row>
    <row r="189" spans="2:6" x14ac:dyDescent="0.25">
      <c r="B189" s="40" t="s">
        <v>213</v>
      </c>
      <c r="C189" s="2"/>
      <c r="D189" s="155"/>
      <c r="E189" s="363"/>
    </row>
    <row r="190" spans="2:6" x14ac:dyDescent="0.25">
      <c r="B190" s="178"/>
      <c r="C190" s="2"/>
      <c r="D190" s="155"/>
      <c r="E190" s="363"/>
    </row>
    <row r="191" spans="2:6" x14ac:dyDescent="0.25">
      <c r="B191" s="182" t="s">
        <v>192</v>
      </c>
      <c r="C191" s="2"/>
      <c r="D191" s="155"/>
      <c r="E191" s="363"/>
    </row>
    <row r="192" spans="2:6" x14ac:dyDescent="0.25">
      <c r="B192" s="178"/>
      <c r="C192" s="2" t="s">
        <v>179</v>
      </c>
      <c r="D192" s="155">
        <f>(4*(2.5+0.8))*0.6</f>
        <v>7.919999999999999</v>
      </c>
      <c r="E192" s="363"/>
      <c r="F192" s="52"/>
    </row>
    <row r="193" spans="2:6" x14ac:dyDescent="0.25">
      <c r="B193" s="183"/>
      <c r="C193" s="2"/>
      <c r="D193" s="155"/>
      <c r="E193" s="363"/>
    </row>
    <row r="194" spans="2:6" x14ac:dyDescent="0.25">
      <c r="B194" s="182" t="s">
        <v>193</v>
      </c>
      <c r="C194" s="2"/>
      <c r="D194" s="155"/>
      <c r="E194" s="363"/>
    </row>
    <row r="195" spans="2:6" x14ac:dyDescent="0.25">
      <c r="B195" s="178"/>
      <c r="C195" s="2" t="s">
        <v>181</v>
      </c>
      <c r="D195" s="155">
        <f>2.5^2*0.6+0.8^2*0.6</f>
        <v>4.1340000000000003</v>
      </c>
      <c r="E195" s="363"/>
      <c r="F195" s="52"/>
    </row>
    <row r="196" spans="2:6" x14ac:dyDescent="0.25">
      <c r="B196" s="183"/>
      <c r="C196" s="2"/>
      <c r="D196" s="155"/>
      <c r="E196" s="363"/>
    </row>
    <row r="197" spans="2:6" x14ac:dyDescent="0.25">
      <c r="B197" s="182" t="s">
        <v>194</v>
      </c>
      <c r="C197" s="2"/>
      <c r="D197" s="155"/>
      <c r="E197" s="363"/>
    </row>
    <row r="198" spans="2:6" x14ac:dyDescent="0.25">
      <c r="B198" s="178"/>
      <c r="C198" s="2" t="s">
        <v>195</v>
      </c>
      <c r="D198" s="155">
        <v>360</v>
      </c>
      <c r="E198" s="363"/>
      <c r="F198" s="52"/>
    </row>
    <row r="199" spans="2:6" x14ac:dyDescent="0.25">
      <c r="B199" s="183"/>
      <c r="C199" s="2"/>
      <c r="D199" s="155"/>
      <c r="E199" s="363"/>
    </row>
    <row r="200" spans="2:6" ht="26.4" x14ac:dyDescent="0.25">
      <c r="B200" s="40" t="s">
        <v>205</v>
      </c>
      <c r="C200" s="2"/>
      <c r="D200" s="155"/>
      <c r="E200" s="363"/>
    </row>
    <row r="201" spans="2:6" x14ac:dyDescent="0.25">
      <c r="B201" s="178"/>
      <c r="C201" s="2" t="s">
        <v>181</v>
      </c>
      <c r="D201" s="155">
        <f>D172/1.3-D195-D184</f>
        <v>41.874000000000009</v>
      </c>
      <c r="E201" s="363"/>
      <c r="F201" s="52"/>
    </row>
    <row r="202" spans="2:6" x14ac:dyDescent="0.25">
      <c r="B202" s="178"/>
      <c r="C202" s="2"/>
      <c r="D202" s="155"/>
      <c r="E202" s="363"/>
    </row>
    <row r="203" spans="2:6" x14ac:dyDescent="0.25">
      <c r="B203" s="178"/>
      <c r="C203" s="2"/>
      <c r="D203" s="155"/>
      <c r="E203" s="363"/>
    </row>
    <row r="204" spans="2:6" ht="26.4" x14ac:dyDescent="0.25">
      <c r="B204" s="760" t="s">
        <v>357</v>
      </c>
      <c r="C204" s="2"/>
      <c r="D204" s="155"/>
      <c r="E204" s="363"/>
    </row>
    <row r="205" spans="2:6" x14ac:dyDescent="0.25">
      <c r="B205" s="178"/>
      <c r="C205" s="2" t="s">
        <v>179</v>
      </c>
      <c r="D205" s="155">
        <f>D169</f>
        <v>40.960000000000008</v>
      </c>
      <c r="E205" s="363"/>
      <c r="F205" s="52"/>
    </row>
    <row r="206" spans="2:6" x14ac:dyDescent="0.25">
      <c r="B206" s="178"/>
      <c r="C206" s="2"/>
      <c r="D206" s="155"/>
      <c r="E206" s="363"/>
    </row>
    <row r="207" spans="2:6" ht="26.4" x14ac:dyDescent="0.25">
      <c r="B207" s="180" t="s">
        <v>187</v>
      </c>
      <c r="C207" s="2"/>
      <c r="D207" s="155"/>
      <c r="E207" s="363"/>
    </row>
    <row r="208" spans="2:6" x14ac:dyDescent="0.25">
      <c r="C208" s="2" t="s">
        <v>179</v>
      </c>
      <c r="D208" s="155">
        <f>D205</f>
        <v>40.960000000000008</v>
      </c>
      <c r="E208" s="363"/>
      <c r="F208" s="52"/>
    </row>
    <row r="209" spans="1:6" x14ac:dyDescent="0.25">
      <c r="B209" s="179"/>
      <c r="C209" s="2"/>
      <c r="D209" s="155"/>
      <c r="E209" s="357"/>
    </row>
    <row r="210" spans="1:6" x14ac:dyDescent="0.25">
      <c r="B210" s="40" t="s">
        <v>206</v>
      </c>
      <c r="C210" s="2"/>
      <c r="D210" s="155"/>
      <c r="E210" s="357"/>
    </row>
    <row r="211" spans="1:6" x14ac:dyDescent="0.25">
      <c r="C211" s="2" t="s">
        <v>201</v>
      </c>
      <c r="D211" s="155">
        <v>1</v>
      </c>
      <c r="E211" s="357"/>
    </row>
    <row r="212" spans="1:6" x14ac:dyDescent="0.25">
      <c r="B212" s="178"/>
      <c r="C212" s="2"/>
      <c r="D212" s="155"/>
      <c r="E212" s="363"/>
    </row>
    <row r="213" spans="1:6" x14ac:dyDescent="0.25">
      <c r="B213" s="180" t="s">
        <v>332</v>
      </c>
      <c r="C213" s="2"/>
      <c r="D213" s="155"/>
      <c r="E213" s="363"/>
    </row>
    <row r="214" spans="1:6" x14ac:dyDescent="0.25">
      <c r="C214" s="2" t="s">
        <v>211</v>
      </c>
      <c r="D214" s="155">
        <v>1</v>
      </c>
      <c r="E214" s="363"/>
      <c r="F214" s="52"/>
    </row>
    <row r="215" spans="1:6" x14ac:dyDescent="0.25">
      <c r="C215" s="2"/>
      <c r="D215" s="155"/>
      <c r="E215" s="357"/>
    </row>
    <row r="216" spans="1:6" x14ac:dyDescent="0.25">
      <c r="B216" s="184" t="s">
        <v>207</v>
      </c>
      <c r="C216" s="163" t="s">
        <v>331</v>
      </c>
      <c r="D216" s="85">
        <v>8</v>
      </c>
      <c r="E216" s="365"/>
      <c r="F216" s="409">
        <f>ROUND(ROUND(D216,2)*E216,2)</f>
        <v>0</v>
      </c>
    </row>
    <row r="217" spans="1:6" s="12" customFormat="1" ht="13.8" thickBot="1" x14ac:dyDescent="0.3">
      <c r="A217" s="201"/>
      <c r="B217" s="194"/>
      <c r="C217" s="193"/>
      <c r="D217" s="154"/>
      <c r="E217" s="366"/>
      <c r="F217" s="192"/>
    </row>
    <row r="218" spans="1:6" s="12" customFormat="1" x14ac:dyDescent="0.25">
      <c r="A218" s="200"/>
      <c r="B218" s="190" t="s">
        <v>250</v>
      </c>
      <c r="C218" s="188" t="s">
        <v>7</v>
      </c>
      <c r="D218" s="33"/>
      <c r="E218" s="359"/>
      <c r="F218" s="189">
        <f>F11+F18+F21+F24+F27+F30+F33+F36+F39+F42+F49+F52+F55+F58+F61+F64+F67+F70+F73+F80+F83+F86+F89+F92+F95+F98+F101+F104+F162+F216</f>
        <v>0</v>
      </c>
    </row>
  </sheetData>
  <sheetProtection algorithmName="SHA-512" hashValue="UOSJ6rnUsctnAzOGRXh458YD7Oxnx5jNXrmPtvpc0kubadPBrql7xgb+YmxoiVKDRsu/l82UARRDGEN8UAFwNA==" saltValue="EaMb9KI0UfPmkGCERQXPsg==" spinCount="100000" sheet="1" objects="1" scenarios="1"/>
  <mergeCells count="1">
    <mergeCell ref="B1:F1"/>
  </mergeCells>
  <phoneticPr fontId="18" type="noConversion"/>
  <pageMargins left="0.62992125984251968" right="0.27559055118110237" top="0.98425196850393704" bottom="0.98425196850393704" header="0.51181102362204722" footer="0.51181102362204722"/>
  <pageSetup paperSize="9" scale="85" orientation="portrait" useFirstPageNumber="1" r:id="rId1"/>
  <headerFooter alignWithMargins="0">
    <oddHeader>&amp;CRAZSVETLJAVA POVRŠIN ZA AVTOMOBILE V LUKI KOPER</oddHeader>
    <oddFooter>&amp;C
&amp;RPopis površina &amp;A, str. &amp;P</oddFooter>
  </headerFooter>
  <rowBreaks count="3" manualBreakCount="3">
    <brk id="53" max="5" man="1"/>
    <brk id="105" max="5" man="1"/>
    <brk id="16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FFFF00"/>
  </sheetPr>
  <dimension ref="A1:I87"/>
  <sheetViews>
    <sheetView view="pageBreakPreview" topLeftCell="A58" zoomScaleNormal="85" zoomScaleSheetLayoutView="100" workbookViewId="0">
      <selection activeCell="E50" sqref="E50"/>
    </sheetView>
  </sheetViews>
  <sheetFormatPr defaultColWidth="9.109375" defaultRowHeight="13.2" x14ac:dyDescent="0.25"/>
  <cols>
    <col min="1" max="1" width="6.6640625" style="207" customWidth="1"/>
    <col min="2" max="2" width="59.5546875" style="6" customWidth="1"/>
    <col min="3" max="3" width="6.6640625" style="11" customWidth="1"/>
    <col min="4" max="4" width="8.6640625" style="35" customWidth="1"/>
    <col min="5" max="5" width="10.6640625" style="4" customWidth="1"/>
    <col min="6" max="6" width="10.6640625" style="5" customWidth="1"/>
    <col min="7" max="7" width="30.33203125" style="2" customWidth="1"/>
    <col min="8" max="8" width="12.44140625" style="5" customWidth="1"/>
    <col min="9" max="16384" width="9.109375" style="5"/>
  </cols>
  <sheetData>
    <row r="1" spans="1:8" s="11" customFormat="1" ht="15.75" customHeight="1" x14ac:dyDescent="0.3">
      <c r="A1" s="207"/>
      <c r="B1" s="753" t="s">
        <v>15</v>
      </c>
      <c r="C1" s="755"/>
      <c r="D1" s="755"/>
      <c r="E1" s="755"/>
      <c r="F1" s="755"/>
      <c r="G1" s="10"/>
    </row>
    <row r="2" spans="1:8" s="104" customFormat="1" x14ac:dyDescent="0.25">
      <c r="A2" s="208"/>
      <c r="B2" s="99"/>
      <c r="C2" s="100"/>
      <c r="D2" s="101"/>
      <c r="E2" s="102"/>
      <c r="F2" s="103"/>
      <c r="G2" s="96"/>
    </row>
    <row r="3" spans="1:8" s="104" customFormat="1" ht="15.6" x14ac:dyDescent="0.25">
      <c r="A3" s="209"/>
      <c r="B3" s="105" t="s">
        <v>233</v>
      </c>
      <c r="C3" s="42"/>
      <c r="D3" s="37"/>
      <c r="E3" s="31"/>
      <c r="F3" s="32"/>
      <c r="G3" s="96"/>
    </row>
    <row r="4" spans="1:8" s="104" customFormat="1" ht="13.8" x14ac:dyDescent="0.25">
      <c r="A4" s="209"/>
      <c r="B4" s="56"/>
      <c r="C4" s="42"/>
      <c r="D4" s="37"/>
      <c r="E4" s="31"/>
      <c r="F4" s="32"/>
      <c r="G4" s="96"/>
    </row>
    <row r="5" spans="1:8" s="108" customFormat="1" ht="15.6" x14ac:dyDescent="0.25">
      <c r="A5" s="210" t="s">
        <v>245</v>
      </c>
      <c r="B5" s="106" t="s">
        <v>236</v>
      </c>
      <c r="C5" s="106"/>
      <c r="D5" s="107"/>
      <c r="E5" s="107"/>
      <c r="F5" s="107"/>
      <c r="G5" s="107"/>
    </row>
    <row r="6" spans="1:8" s="108" customFormat="1" ht="15.6" x14ac:dyDescent="0.25">
      <c r="A6" s="210"/>
      <c r="B6" s="106"/>
      <c r="C6" s="107"/>
      <c r="D6" s="107"/>
      <c r="E6" s="107"/>
      <c r="F6" s="107"/>
      <c r="G6" s="107"/>
    </row>
    <row r="7" spans="1:8" s="104" customFormat="1" ht="13.8" thickBot="1" x14ac:dyDescent="0.3">
      <c r="A7" s="207"/>
      <c r="B7" s="6"/>
      <c r="C7" s="11"/>
      <c r="D7" s="35"/>
      <c r="E7" s="4"/>
      <c r="F7" s="5"/>
      <c r="G7" s="96"/>
    </row>
    <row r="8" spans="1:8" s="104" customFormat="1" ht="27" thickBot="1" x14ac:dyDescent="0.3">
      <c r="A8" s="211" t="s">
        <v>8</v>
      </c>
      <c r="B8" s="15" t="s">
        <v>9</v>
      </c>
      <c r="C8" s="41" t="s">
        <v>10</v>
      </c>
      <c r="D8" s="36" t="s">
        <v>1</v>
      </c>
      <c r="E8" s="16" t="s">
        <v>12</v>
      </c>
      <c r="F8" s="17" t="s">
        <v>11</v>
      </c>
      <c r="G8" s="96"/>
    </row>
    <row r="9" spans="1:8" s="12" customFormat="1" x14ac:dyDescent="0.25">
      <c r="A9" s="34"/>
      <c r="B9" s="51"/>
      <c r="C9" s="45"/>
      <c r="D9" s="46"/>
      <c r="E9" s="549"/>
      <c r="F9" s="23"/>
      <c r="G9" s="20"/>
      <c r="H9" s="28"/>
    </row>
    <row r="10" spans="1:8" s="48" customFormat="1" ht="105.6" x14ac:dyDescent="0.25">
      <c r="A10" s="196" t="s">
        <v>288</v>
      </c>
      <c r="B10" s="57" t="s">
        <v>78</v>
      </c>
      <c r="C10" s="45" t="s">
        <v>6</v>
      </c>
      <c r="D10" s="46">
        <v>7</v>
      </c>
      <c r="E10" s="162"/>
      <c r="F10" s="409">
        <f>ROUND(ROUND(D10,2)*E10,2)</f>
        <v>0</v>
      </c>
    </row>
    <row r="11" spans="1:8" s="12" customFormat="1" x14ac:dyDescent="0.25">
      <c r="A11" s="34"/>
      <c r="B11" s="95"/>
      <c r="C11" s="95"/>
      <c r="D11" s="90"/>
      <c r="E11" s="549"/>
      <c r="F11" s="47"/>
      <c r="G11" s="20"/>
      <c r="H11" s="28"/>
    </row>
    <row r="12" spans="1:8" s="48" customFormat="1" ht="39.6" x14ac:dyDescent="0.25">
      <c r="A12" s="196" t="s">
        <v>289</v>
      </c>
      <c r="B12" s="57" t="s">
        <v>63</v>
      </c>
      <c r="C12" s="45" t="s">
        <v>6</v>
      </c>
      <c r="D12" s="46">
        <v>7</v>
      </c>
      <c r="E12" s="162"/>
      <c r="F12" s="409">
        <f>ROUND(ROUND(D12,2)*E12,2)</f>
        <v>0</v>
      </c>
    </row>
    <row r="13" spans="1:8" s="12" customFormat="1" x14ac:dyDescent="0.25">
      <c r="A13" s="34"/>
      <c r="B13" s="95"/>
      <c r="C13" s="95"/>
      <c r="D13" s="90"/>
      <c r="E13" s="549"/>
      <c r="F13" s="47"/>
      <c r="G13" s="20"/>
      <c r="H13" s="28"/>
    </row>
    <row r="14" spans="1:8" s="48" customFormat="1" ht="39.6" x14ac:dyDescent="0.25">
      <c r="A14" s="196" t="s">
        <v>290</v>
      </c>
      <c r="B14" s="57" t="s">
        <v>64</v>
      </c>
      <c r="C14" s="45" t="s">
        <v>6</v>
      </c>
      <c r="D14" s="46">
        <v>1</v>
      </c>
      <c r="E14" s="162"/>
      <c r="F14" s="409">
        <f>ROUND(ROUND(D14,2)*E14,2)</f>
        <v>0</v>
      </c>
    </row>
    <row r="15" spans="1:8" s="21" customFormat="1" x14ac:dyDescent="0.25">
      <c r="A15" s="202"/>
      <c r="B15" s="19"/>
      <c r="C15" s="39"/>
      <c r="D15" s="59"/>
      <c r="E15" s="353"/>
      <c r="F15" s="47"/>
    </row>
    <row r="16" spans="1:8" s="21" customFormat="1" ht="26.4" x14ac:dyDescent="0.25">
      <c r="A16" s="196" t="s">
        <v>291</v>
      </c>
      <c r="B16" s="57" t="s">
        <v>66</v>
      </c>
      <c r="C16" s="45"/>
      <c r="D16" s="46"/>
      <c r="E16" s="550"/>
      <c r="F16" s="47"/>
      <c r="G16" s="47"/>
    </row>
    <row r="17" spans="1:8" s="21" customFormat="1" x14ac:dyDescent="0.25">
      <c r="A17" s="44"/>
      <c r="B17" s="49" t="s">
        <v>65</v>
      </c>
      <c r="C17" s="61" t="s">
        <v>3</v>
      </c>
      <c r="D17" s="62">
        <v>700</v>
      </c>
      <c r="E17" s="551"/>
      <c r="F17" s="409">
        <f>ROUND(ROUND(D17,2)*E17,2)</f>
        <v>0</v>
      </c>
      <c r="G17" s="47"/>
    </row>
    <row r="18" spans="1:8" s="21" customFormat="1" x14ac:dyDescent="0.25">
      <c r="A18" s="202"/>
      <c r="B18" s="19"/>
      <c r="C18" s="39"/>
      <c r="D18" s="59"/>
      <c r="E18" s="353"/>
      <c r="F18" s="47"/>
    </row>
    <row r="19" spans="1:8" s="21" customFormat="1" x14ac:dyDescent="0.25">
      <c r="A19" s="196" t="s">
        <v>292</v>
      </c>
      <c r="B19" s="50" t="s">
        <v>102</v>
      </c>
      <c r="C19" s="45"/>
      <c r="D19" s="46"/>
      <c r="E19" s="550"/>
      <c r="F19" s="47"/>
      <c r="G19" s="47"/>
    </row>
    <row r="20" spans="1:8" s="21" customFormat="1" x14ac:dyDescent="0.25">
      <c r="A20" s="44"/>
      <c r="B20" s="51" t="s">
        <v>101</v>
      </c>
      <c r="C20" s="61" t="s">
        <v>3</v>
      </c>
      <c r="D20" s="62">
        <v>350</v>
      </c>
      <c r="E20" s="551"/>
      <c r="F20" s="409">
        <f>ROUND(ROUND(D20,2)*E20,2)</f>
        <v>0</v>
      </c>
      <c r="G20" s="47"/>
    </row>
    <row r="21" spans="1:8" s="21" customFormat="1" x14ac:dyDescent="0.25">
      <c r="A21" s="44"/>
      <c r="B21" s="57"/>
      <c r="C21" s="45"/>
      <c r="D21" s="46"/>
      <c r="E21" s="550"/>
      <c r="F21" s="47"/>
      <c r="G21" s="47"/>
    </row>
    <row r="22" spans="1:8" s="21" customFormat="1" ht="39.6" x14ac:dyDescent="0.25">
      <c r="A22" s="196" t="s">
        <v>293</v>
      </c>
      <c r="B22" s="50" t="s">
        <v>13</v>
      </c>
      <c r="C22" s="64"/>
      <c r="D22" s="65"/>
      <c r="E22" s="550"/>
      <c r="F22" s="47"/>
      <c r="G22" s="66"/>
    </row>
    <row r="23" spans="1:8" s="21" customFormat="1" x14ac:dyDescent="0.25">
      <c r="A23" s="200"/>
      <c r="B23" s="51" t="s">
        <v>5</v>
      </c>
      <c r="C23" s="64" t="s">
        <v>3</v>
      </c>
      <c r="D23" s="65">
        <v>50</v>
      </c>
      <c r="E23" s="551"/>
      <c r="F23" s="409">
        <f>ROUND(ROUND(D23,2)*E23,2)</f>
        <v>0</v>
      </c>
      <c r="G23" s="66"/>
    </row>
    <row r="24" spans="1:8" s="55" customFormat="1" x14ac:dyDescent="0.25">
      <c r="A24" s="212"/>
      <c r="B24" s="109"/>
      <c r="C24" s="110"/>
      <c r="D24" s="111"/>
      <c r="E24" s="552"/>
      <c r="F24" s="47"/>
    </row>
    <row r="25" spans="1:8" s="55" customFormat="1" ht="26.4" x14ac:dyDescent="0.25">
      <c r="A25" s="196" t="s">
        <v>294</v>
      </c>
      <c r="B25" s="109" t="s">
        <v>73</v>
      </c>
      <c r="C25" s="64" t="s">
        <v>2</v>
      </c>
      <c r="D25" s="65">
        <v>30</v>
      </c>
      <c r="E25" s="553"/>
      <c r="F25" s="409">
        <f>ROUND(ROUND(D25,2)*E25,2)</f>
        <v>0</v>
      </c>
    </row>
    <row r="26" spans="1:8" s="12" customFormat="1" x14ac:dyDescent="0.25">
      <c r="A26" s="44"/>
      <c r="B26" s="50"/>
      <c r="C26" s="64"/>
      <c r="D26" s="65"/>
      <c r="E26" s="554"/>
      <c r="F26" s="47"/>
      <c r="H26" s="52"/>
    </row>
    <row r="27" spans="1:8" s="12" customFormat="1" ht="39" customHeight="1" x14ac:dyDescent="0.25">
      <c r="A27" s="196" t="s">
        <v>295</v>
      </c>
      <c r="B27" s="50" t="s">
        <v>80</v>
      </c>
      <c r="C27" s="64" t="s">
        <v>2</v>
      </c>
      <c r="D27" s="65">
        <v>26</v>
      </c>
      <c r="E27" s="365"/>
      <c r="F27" s="409">
        <f>ROUND(ROUND(D27,2)*E27,2)</f>
        <v>0</v>
      </c>
    </row>
    <row r="28" spans="1:8" s="70" customFormat="1" ht="12.75" customHeight="1" x14ac:dyDescent="0.25">
      <c r="A28" s="203"/>
      <c r="B28" s="68"/>
      <c r="C28" s="69"/>
      <c r="E28" s="555"/>
      <c r="F28" s="47"/>
    </row>
    <row r="29" spans="1:8" s="70" customFormat="1" ht="66" x14ac:dyDescent="0.25">
      <c r="A29" s="196" t="s">
        <v>296</v>
      </c>
      <c r="B29" s="71" t="s">
        <v>70</v>
      </c>
      <c r="C29" s="72"/>
      <c r="E29" s="555"/>
      <c r="F29" s="47"/>
    </row>
    <row r="30" spans="1:8" s="70" customFormat="1" ht="15.6" x14ac:dyDescent="0.25">
      <c r="A30" s="203"/>
      <c r="B30" s="73" t="s">
        <v>67</v>
      </c>
      <c r="C30" s="97" t="s">
        <v>3</v>
      </c>
      <c r="D30" s="72">
        <v>400</v>
      </c>
      <c r="E30" s="556"/>
      <c r="F30" s="409">
        <f>ROUND(ROUND(D30,2)*E30,2)</f>
        <v>0</v>
      </c>
    </row>
    <row r="31" spans="1:8" s="70" customFormat="1" ht="15.75" customHeight="1" x14ac:dyDescent="0.25">
      <c r="A31" s="203"/>
      <c r="B31" s="73" t="s">
        <v>48</v>
      </c>
      <c r="C31" s="72" t="s">
        <v>2</v>
      </c>
      <c r="D31" s="72">
        <v>7</v>
      </c>
      <c r="E31" s="365"/>
      <c r="F31" s="409">
        <f>ROUND(ROUND(D31,2)*E31,2)</f>
        <v>0</v>
      </c>
    </row>
    <row r="32" spans="1:8" s="13" customFormat="1" x14ac:dyDescent="0.25">
      <c r="A32" s="34"/>
      <c r="B32" s="51" t="s">
        <v>69</v>
      </c>
      <c r="C32" s="72" t="s">
        <v>2</v>
      </c>
      <c r="D32" s="72">
        <v>30</v>
      </c>
      <c r="E32" s="365"/>
      <c r="F32" s="409">
        <f>ROUND(ROUND(D32,2)*E32,2)</f>
        <v>0</v>
      </c>
    </row>
    <row r="33" spans="1:8" s="13" customFormat="1" x14ac:dyDescent="0.25">
      <c r="A33" s="34"/>
      <c r="B33" s="51" t="s">
        <v>68</v>
      </c>
      <c r="C33" s="72" t="s">
        <v>2</v>
      </c>
      <c r="D33" s="72">
        <v>24</v>
      </c>
      <c r="E33" s="365"/>
      <c r="F33" s="409">
        <f>ROUND(ROUND(D33,2)*E33,2)</f>
        <v>0</v>
      </c>
    </row>
    <row r="34" spans="1:8" s="12" customFormat="1" x14ac:dyDescent="0.25">
      <c r="A34" s="204"/>
      <c r="B34" s="51"/>
      <c r="C34" s="64"/>
      <c r="D34" s="64"/>
      <c r="E34" s="363"/>
      <c r="F34" s="47"/>
    </row>
    <row r="35" spans="1:8" s="13" customFormat="1" ht="39.6" x14ac:dyDescent="0.25">
      <c r="A35" s="196" t="s">
        <v>297</v>
      </c>
      <c r="B35" s="77" t="s">
        <v>74</v>
      </c>
      <c r="C35" s="22" t="s">
        <v>2</v>
      </c>
      <c r="D35" s="22">
        <v>21</v>
      </c>
      <c r="E35" s="365"/>
      <c r="F35" s="409">
        <f>ROUND(ROUND(D35,2)*E35,2)</f>
        <v>0</v>
      </c>
    </row>
    <row r="36" spans="1:8" s="12" customFormat="1" x14ac:dyDescent="0.25">
      <c r="A36" s="204"/>
      <c r="B36" s="51"/>
      <c r="C36" s="64"/>
      <c r="D36" s="64"/>
      <c r="E36" s="363"/>
      <c r="F36" s="47"/>
    </row>
    <row r="37" spans="1:8" s="13" customFormat="1" ht="39.6" x14ac:dyDescent="0.25">
      <c r="A37" s="196" t="s">
        <v>298</v>
      </c>
      <c r="B37" s="77" t="s">
        <v>75</v>
      </c>
      <c r="C37" s="22" t="s">
        <v>2</v>
      </c>
      <c r="D37" s="22">
        <v>3</v>
      </c>
      <c r="E37" s="365"/>
      <c r="F37" s="409">
        <f>ROUND(ROUND(D37,2)*E37,2)</f>
        <v>0</v>
      </c>
    </row>
    <row r="38" spans="1:8" s="12" customFormat="1" x14ac:dyDescent="0.25">
      <c r="A38" s="202"/>
      <c r="B38" s="50"/>
      <c r="C38" s="64"/>
      <c r="D38" s="65"/>
      <c r="E38" s="363"/>
      <c r="F38" s="47"/>
    </row>
    <row r="39" spans="1:8" s="12" customFormat="1" ht="26.4" x14ac:dyDescent="0.25">
      <c r="A39" s="196" t="s">
        <v>299</v>
      </c>
      <c r="B39" s="77" t="s">
        <v>76</v>
      </c>
      <c r="C39" s="72" t="s">
        <v>2</v>
      </c>
      <c r="D39" s="72">
        <v>8</v>
      </c>
      <c r="E39" s="365"/>
      <c r="F39" s="409">
        <f>ROUND(ROUND(D39,2)*E39,2)</f>
        <v>0</v>
      </c>
    </row>
    <row r="40" spans="1:8" s="76" customFormat="1" x14ac:dyDescent="0.25">
      <c r="A40" s="34"/>
      <c r="B40" s="19"/>
      <c r="C40" s="39"/>
      <c r="D40" s="74"/>
      <c r="E40" s="557"/>
      <c r="F40" s="47"/>
      <c r="G40" s="75"/>
    </row>
    <row r="41" spans="1:8" s="76" customFormat="1" ht="26.4" x14ac:dyDescent="0.25">
      <c r="A41" s="196" t="s">
        <v>300</v>
      </c>
      <c r="B41" s="77" t="s">
        <v>20</v>
      </c>
      <c r="C41" s="78"/>
      <c r="D41" s="79"/>
      <c r="E41" s="558"/>
      <c r="F41" s="47"/>
      <c r="G41" s="80"/>
    </row>
    <row r="42" spans="1:8" s="12" customFormat="1" x14ac:dyDescent="0.25">
      <c r="A42" s="34"/>
      <c r="B42" s="50" t="s">
        <v>55</v>
      </c>
      <c r="C42" s="64" t="s">
        <v>2</v>
      </c>
      <c r="D42" s="67">
        <v>6</v>
      </c>
      <c r="E42" s="363"/>
      <c r="F42" s="47"/>
      <c r="G42" s="66"/>
      <c r="H42" s="81"/>
    </row>
    <row r="43" spans="1:8" s="76" customFormat="1" ht="26.4" x14ac:dyDescent="0.25">
      <c r="A43" s="34"/>
      <c r="B43" s="51" t="s">
        <v>71</v>
      </c>
      <c r="C43" s="64" t="s">
        <v>2</v>
      </c>
      <c r="D43" s="67">
        <v>1</v>
      </c>
      <c r="E43" s="559"/>
      <c r="F43" s="47"/>
      <c r="G43" s="80"/>
    </row>
    <row r="44" spans="1:8" s="76" customFormat="1" ht="26.4" x14ac:dyDescent="0.25">
      <c r="A44" s="34"/>
      <c r="B44" s="51" t="s">
        <v>19</v>
      </c>
      <c r="C44" s="64" t="s">
        <v>2</v>
      </c>
      <c r="D44" s="20">
        <v>1</v>
      </c>
      <c r="E44" s="560"/>
      <c r="F44" s="47"/>
      <c r="G44" s="75"/>
    </row>
    <row r="45" spans="1:8" s="21" customFormat="1" x14ac:dyDescent="0.25">
      <c r="A45" s="205"/>
      <c r="B45" s="82" t="s">
        <v>104</v>
      </c>
      <c r="C45" s="64" t="s">
        <v>2</v>
      </c>
      <c r="D45" s="65">
        <v>3</v>
      </c>
      <c r="E45" s="550"/>
      <c r="F45" s="47"/>
      <c r="G45" s="29"/>
    </row>
    <row r="46" spans="1:8" s="76" customFormat="1" ht="13.8" x14ac:dyDescent="0.25">
      <c r="A46" s="34"/>
      <c r="B46" s="51" t="s">
        <v>18</v>
      </c>
      <c r="C46" s="64" t="s">
        <v>2</v>
      </c>
      <c r="D46" s="20">
        <v>1</v>
      </c>
      <c r="E46" s="560"/>
      <c r="F46" s="47"/>
      <c r="G46" s="75"/>
    </row>
    <row r="47" spans="1:8" s="86" customFormat="1" x14ac:dyDescent="0.25">
      <c r="A47" s="200"/>
      <c r="B47" s="83" t="s">
        <v>17</v>
      </c>
      <c r="C47" s="84" t="s">
        <v>6</v>
      </c>
      <c r="D47" s="85">
        <v>1</v>
      </c>
      <c r="E47" s="561"/>
      <c r="F47" s="409">
        <f>ROUND(ROUND(D47,2)*E47,2)</f>
        <v>0</v>
      </c>
      <c r="G47" s="75"/>
    </row>
    <row r="48" spans="1:8" s="48" customFormat="1" ht="13.8" x14ac:dyDescent="0.25">
      <c r="A48" s="44"/>
      <c r="B48" s="49"/>
      <c r="C48" s="45"/>
      <c r="D48" s="46"/>
      <c r="E48" s="58"/>
      <c r="F48" s="47"/>
      <c r="G48" s="53"/>
    </row>
    <row r="49" spans="1:9" s="48" customFormat="1" ht="52.8" x14ac:dyDescent="0.25">
      <c r="A49" s="196" t="s">
        <v>301</v>
      </c>
      <c r="B49" s="87" t="s">
        <v>21</v>
      </c>
      <c r="C49" s="45"/>
      <c r="D49" s="88"/>
      <c r="E49" s="562"/>
      <c r="F49" s="47"/>
      <c r="G49" s="53"/>
    </row>
    <row r="50" spans="1:9" s="48" customFormat="1" ht="158.4" x14ac:dyDescent="0.25">
      <c r="A50" s="44"/>
      <c r="B50" s="89" t="s">
        <v>165</v>
      </c>
      <c r="C50" s="45"/>
      <c r="D50" s="88"/>
      <c r="E50" s="562"/>
      <c r="F50" s="47"/>
      <c r="G50" s="53"/>
    </row>
    <row r="51" spans="1:9" s="48" customFormat="1" ht="13.8" x14ac:dyDescent="0.25">
      <c r="A51" s="44"/>
      <c r="B51" s="83" t="s">
        <v>17</v>
      </c>
      <c r="C51" s="84" t="s">
        <v>6</v>
      </c>
      <c r="D51" s="85">
        <v>1</v>
      </c>
      <c r="E51" s="563"/>
      <c r="F51" s="409">
        <f>ROUND(ROUND(D51,2)*E51,2)</f>
        <v>0</v>
      </c>
      <c r="G51" s="53"/>
    </row>
    <row r="52" spans="1:9" s="55" customFormat="1" x14ac:dyDescent="0.25">
      <c r="A52" s="213"/>
      <c r="B52" s="113"/>
      <c r="C52" s="114"/>
      <c r="D52" s="111"/>
      <c r="E52" s="552"/>
      <c r="F52" s="47"/>
    </row>
    <row r="53" spans="1:9" s="55" customFormat="1" ht="26.4" x14ac:dyDescent="0.25">
      <c r="A53" s="34" t="s">
        <v>302</v>
      </c>
      <c r="B53" s="113" t="s">
        <v>72</v>
      </c>
      <c r="C53" s="64" t="s">
        <v>4</v>
      </c>
      <c r="D53" s="65">
        <v>1</v>
      </c>
      <c r="E53" s="553"/>
      <c r="F53" s="409">
        <f>ROUND(ROUND(D53,2)*E53,2)</f>
        <v>0</v>
      </c>
    </row>
    <row r="54" spans="1:9" s="12" customFormat="1" x14ac:dyDescent="0.25">
      <c r="A54" s="202"/>
      <c r="B54" s="50"/>
      <c r="C54" s="64"/>
      <c r="D54" s="65"/>
      <c r="E54" s="363"/>
      <c r="F54" s="47"/>
    </row>
    <row r="55" spans="1:9" s="12" customFormat="1" ht="39.6" x14ac:dyDescent="0.25">
      <c r="A55" s="34" t="s">
        <v>303</v>
      </c>
      <c r="B55" s="77" t="s">
        <v>92</v>
      </c>
      <c r="C55" s="64" t="s">
        <v>4</v>
      </c>
      <c r="D55" s="65">
        <v>1</v>
      </c>
      <c r="E55" s="365"/>
      <c r="F55" s="409">
        <f>ROUND(ROUND(D55,2)*E55,2)</f>
        <v>0</v>
      </c>
    </row>
    <row r="56" spans="1:9" s="13" customFormat="1" ht="13.8" thickBot="1" x14ac:dyDescent="0.3">
      <c r="A56" s="206"/>
      <c r="B56" s="91"/>
      <c r="C56" s="92"/>
      <c r="D56" s="93"/>
      <c r="E56" s="564"/>
      <c r="F56" s="122"/>
      <c r="G56" s="12"/>
    </row>
    <row r="57" spans="1:9" s="12" customFormat="1" x14ac:dyDescent="0.25">
      <c r="A57" s="202"/>
      <c r="B57" s="19" t="s">
        <v>249</v>
      </c>
      <c r="C57" s="39" t="s">
        <v>7</v>
      </c>
      <c r="D57" s="33"/>
      <c r="E57" s="565"/>
      <c r="F57" s="123">
        <f>F10+F12+F14+F17+F20+F23+F25+F27+F30+F31+F32+F33+F35+F37+F39+F47+F51+F53+F55</f>
        <v>0</v>
      </c>
    </row>
    <row r="58" spans="1:9" s="12" customFormat="1" x14ac:dyDescent="0.25">
      <c r="A58" s="202"/>
      <c r="B58" s="19"/>
      <c r="C58" s="22"/>
      <c r="D58" s="33"/>
      <c r="E58" s="25"/>
      <c r="H58" s="13"/>
      <c r="I58" s="13"/>
    </row>
    <row r="59" spans="1:9" s="12" customFormat="1" x14ac:dyDescent="0.25">
      <c r="A59" s="202"/>
      <c r="B59" s="19"/>
      <c r="C59" s="22"/>
      <c r="D59" s="33"/>
      <c r="E59" s="25"/>
      <c r="F59" s="26"/>
      <c r="H59" s="13"/>
      <c r="I59" s="13"/>
    </row>
    <row r="60" spans="1:9" s="13" customFormat="1" x14ac:dyDescent="0.25">
      <c r="A60" s="209"/>
      <c r="B60" s="24"/>
      <c r="C60" s="43"/>
      <c r="D60" s="38"/>
      <c r="E60" s="27"/>
      <c r="G60" s="12"/>
    </row>
    <row r="61" spans="1:9" s="13" customFormat="1" x14ac:dyDescent="0.25">
      <c r="A61" s="209"/>
      <c r="B61" s="24"/>
      <c r="C61" s="43"/>
      <c r="D61" s="38"/>
      <c r="E61" s="27"/>
      <c r="G61" s="12"/>
    </row>
    <row r="62" spans="1:9" s="116" customFormat="1" x14ac:dyDescent="0.25">
      <c r="A62" s="209"/>
      <c r="B62" s="24"/>
      <c r="C62" s="43"/>
      <c r="D62" s="38"/>
      <c r="E62" s="27"/>
      <c r="F62" s="13"/>
      <c r="G62" s="115"/>
    </row>
    <row r="63" spans="1:9" s="13" customFormat="1" x14ac:dyDescent="0.25">
      <c r="A63" s="209"/>
      <c r="B63" s="24"/>
      <c r="C63" s="43"/>
      <c r="D63" s="38"/>
      <c r="E63" s="27"/>
      <c r="G63" s="12"/>
    </row>
    <row r="64" spans="1:9" s="13" customFormat="1" x14ac:dyDescent="0.25">
      <c r="A64" s="209"/>
      <c r="B64" s="24"/>
      <c r="C64" s="43"/>
      <c r="D64" s="38"/>
      <c r="E64" s="27"/>
      <c r="G64" s="12"/>
    </row>
    <row r="65" spans="1:7" s="13" customFormat="1" x14ac:dyDescent="0.25">
      <c r="A65" s="209"/>
      <c r="B65" s="24"/>
      <c r="C65" s="43"/>
      <c r="D65" s="38"/>
      <c r="E65" s="27"/>
      <c r="G65" s="12"/>
    </row>
    <row r="66" spans="1:7" s="13" customFormat="1" x14ac:dyDescent="0.25">
      <c r="A66" s="209"/>
      <c r="B66" s="24"/>
      <c r="C66" s="43"/>
      <c r="D66" s="38"/>
      <c r="E66" s="27"/>
      <c r="G66" s="12"/>
    </row>
    <row r="67" spans="1:7" s="13" customFormat="1" x14ac:dyDescent="0.25">
      <c r="A67" s="209"/>
      <c r="B67" s="24"/>
      <c r="C67" s="43"/>
      <c r="D67" s="38"/>
      <c r="E67" s="27"/>
      <c r="G67" s="12"/>
    </row>
    <row r="68" spans="1:7" s="13" customFormat="1" x14ac:dyDescent="0.25">
      <c r="A68" s="209"/>
      <c r="B68" s="24"/>
      <c r="C68" s="43"/>
      <c r="D68" s="38"/>
      <c r="E68" s="27"/>
      <c r="G68" s="12"/>
    </row>
    <row r="69" spans="1:7" s="13" customFormat="1" x14ac:dyDescent="0.25">
      <c r="A69" s="209"/>
      <c r="B69" s="24"/>
      <c r="C69" s="43"/>
      <c r="D69" s="38"/>
      <c r="E69" s="27"/>
      <c r="G69" s="12"/>
    </row>
    <row r="70" spans="1:7" s="13" customFormat="1" x14ac:dyDescent="0.25">
      <c r="A70" s="209"/>
      <c r="B70" s="24"/>
      <c r="C70" s="43"/>
      <c r="D70" s="38"/>
      <c r="E70" s="27"/>
      <c r="G70" s="12"/>
    </row>
    <row r="71" spans="1:7" s="13" customFormat="1" x14ac:dyDescent="0.25">
      <c r="A71" s="209"/>
      <c r="B71" s="24"/>
      <c r="C71" s="43"/>
      <c r="D71" s="38"/>
      <c r="E71" s="27"/>
      <c r="G71" s="12"/>
    </row>
    <row r="72" spans="1:7" s="13" customFormat="1" x14ac:dyDescent="0.25">
      <c r="A72" s="209"/>
      <c r="B72" s="24"/>
      <c r="C72" s="43"/>
      <c r="D72" s="38"/>
      <c r="E72" s="27"/>
      <c r="G72" s="12"/>
    </row>
    <row r="73" spans="1:7" s="13" customFormat="1" x14ac:dyDescent="0.25">
      <c r="A73" s="209"/>
      <c r="B73" s="24"/>
      <c r="C73" s="43"/>
      <c r="D73" s="38"/>
      <c r="E73" s="27"/>
      <c r="G73" s="12"/>
    </row>
    <row r="74" spans="1:7" s="13" customFormat="1" x14ac:dyDescent="0.25">
      <c r="A74" s="209"/>
      <c r="B74" s="24"/>
      <c r="C74" s="43"/>
      <c r="D74" s="38"/>
      <c r="E74" s="27"/>
      <c r="G74" s="12"/>
    </row>
    <row r="75" spans="1:7" s="13" customFormat="1" x14ac:dyDescent="0.25">
      <c r="A75" s="209"/>
      <c r="B75" s="24"/>
      <c r="C75" s="43"/>
      <c r="D75" s="38"/>
      <c r="E75" s="27"/>
      <c r="G75" s="12"/>
    </row>
    <row r="76" spans="1:7" s="13" customFormat="1" x14ac:dyDescent="0.25">
      <c r="A76" s="209"/>
      <c r="B76" s="24"/>
      <c r="C76" s="43"/>
      <c r="D76" s="38"/>
      <c r="E76" s="27"/>
      <c r="G76" s="12"/>
    </row>
    <row r="77" spans="1:7" s="13" customFormat="1" x14ac:dyDescent="0.25">
      <c r="A77" s="209"/>
      <c r="B77" s="24"/>
      <c r="C77" s="43"/>
      <c r="D77" s="38"/>
      <c r="E77" s="27"/>
      <c r="G77" s="12"/>
    </row>
    <row r="78" spans="1:7" s="13" customFormat="1" x14ac:dyDescent="0.25">
      <c r="A78" s="209"/>
      <c r="B78" s="24"/>
      <c r="C78" s="43"/>
      <c r="D78" s="38"/>
      <c r="E78" s="27"/>
      <c r="G78" s="12"/>
    </row>
    <row r="79" spans="1:7" s="13" customFormat="1" x14ac:dyDescent="0.25">
      <c r="A79" s="209"/>
      <c r="B79" s="24"/>
      <c r="C79" s="43"/>
      <c r="D79" s="38"/>
      <c r="E79" s="27"/>
      <c r="G79" s="12"/>
    </row>
    <row r="80" spans="1:7" s="13" customFormat="1" x14ac:dyDescent="0.25">
      <c r="A80" s="209"/>
      <c r="B80" s="24"/>
      <c r="C80" s="43"/>
      <c r="D80" s="38"/>
      <c r="E80" s="27"/>
      <c r="G80" s="12"/>
    </row>
    <row r="81" spans="1:7" s="13" customFormat="1" x14ac:dyDescent="0.25">
      <c r="A81" s="209"/>
      <c r="B81" s="24"/>
      <c r="C81" s="43"/>
      <c r="D81" s="38"/>
      <c r="E81" s="27"/>
      <c r="G81" s="12"/>
    </row>
    <row r="82" spans="1:7" s="13" customFormat="1" x14ac:dyDescent="0.25">
      <c r="A82" s="209"/>
      <c r="B82" s="24"/>
      <c r="C82" s="43"/>
      <c r="D82" s="38"/>
      <c r="E82" s="27"/>
      <c r="G82" s="12"/>
    </row>
    <row r="83" spans="1:7" s="13" customFormat="1" x14ac:dyDescent="0.25">
      <c r="A83" s="209"/>
      <c r="B83" s="24"/>
      <c r="C83" s="43"/>
      <c r="D83" s="38"/>
      <c r="E83" s="27"/>
      <c r="G83" s="12"/>
    </row>
    <row r="85" spans="1:7" s="7" customFormat="1" ht="15" customHeight="1" x14ac:dyDescent="0.25">
      <c r="A85" s="207"/>
      <c r="B85" s="6"/>
      <c r="C85" s="11"/>
      <c r="D85" s="35"/>
      <c r="E85" s="4"/>
      <c r="F85" s="5"/>
      <c r="G85" s="8"/>
    </row>
    <row r="87" spans="1:7" ht="38.25" customHeight="1" x14ac:dyDescent="0.25">
      <c r="A87" s="214"/>
      <c r="B87" s="5"/>
      <c r="E87" s="5"/>
      <c r="G87" s="5"/>
    </row>
  </sheetData>
  <sheetProtection algorithmName="SHA-512" hashValue="luFSjYYOEzLcIJ2AH28E39d71Q4WTYAMzxmvwo/3ifN5S1XZRlbdFbACpfImpc72inoCVKycAy3EMbJ81cWP9g==" saltValue="trWIzHJRNMn6g6yKtlJiww==" spinCount="100000" sheet="1" objects="1" scenarios="1"/>
  <mergeCells count="1">
    <mergeCell ref="B1:F1"/>
  </mergeCells>
  <phoneticPr fontId="0" type="noConversion"/>
  <pageMargins left="0.62992125984251968" right="0.27559055118110237" top="0.98425196850393704" bottom="0.98425196850393704" header="0.51181102362204722" footer="0.51181102362204722"/>
  <pageSetup paperSize="9" scale="90" orientation="portrait" useFirstPageNumber="1" r:id="rId1"/>
  <headerFooter alignWithMargins="0">
    <oddHeader>&amp;CRAZSVETLJAVA POVRŠIN ZA AVTOMOBILE V LUKI KOPER</oddHeader>
    <oddFooter>&amp;RPopis površina &amp;A, str. &amp;P</oddFooter>
  </headerFooter>
  <rowBreaks count="1" manualBreakCount="1">
    <brk id="58"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5"/>
  </sheetPr>
  <dimension ref="A1:H187"/>
  <sheetViews>
    <sheetView view="pageBreakPreview" topLeftCell="A145" zoomScaleNormal="150" zoomScaleSheetLayoutView="100" workbookViewId="0">
      <selection activeCell="B119" sqref="B119"/>
    </sheetView>
  </sheetViews>
  <sheetFormatPr defaultColWidth="9.109375" defaultRowHeight="13.2" x14ac:dyDescent="0.25"/>
  <cols>
    <col min="1" max="1" width="6.6640625" style="584" customWidth="1"/>
    <col min="2" max="2" width="59.5546875" style="448" customWidth="1"/>
    <col min="3" max="3" width="6.6640625" style="585" customWidth="1"/>
    <col min="4" max="4" width="8.6640625" style="586" customWidth="1"/>
    <col min="5" max="5" width="10.6640625" style="587" customWidth="1"/>
    <col min="6" max="6" width="10.6640625" style="588" customWidth="1"/>
    <col min="7" max="7" width="30.33203125" style="407" customWidth="1"/>
    <col min="8" max="8" width="12.44140625" style="428" customWidth="1"/>
    <col min="9" max="16384" width="9.109375" style="428"/>
  </cols>
  <sheetData>
    <row r="1" spans="1:8" s="568" customFormat="1" ht="15.6" x14ac:dyDescent="0.25">
      <c r="A1" s="566"/>
      <c r="B1" s="756" t="s">
        <v>15</v>
      </c>
      <c r="C1" s="757"/>
      <c r="D1" s="757"/>
      <c r="E1" s="757"/>
      <c r="F1" s="757"/>
      <c r="G1" s="567"/>
    </row>
    <row r="2" spans="1:8" s="575" customFormat="1" ht="15.6" x14ac:dyDescent="0.3">
      <c r="A2" s="569"/>
      <c r="B2" s="570"/>
      <c r="C2" s="571"/>
      <c r="D2" s="572"/>
      <c r="E2" s="573"/>
      <c r="F2" s="573"/>
      <c r="G2" s="574"/>
    </row>
    <row r="3" spans="1:8" s="575" customFormat="1" ht="15.6" x14ac:dyDescent="0.3">
      <c r="A3" s="576"/>
      <c r="B3" s="377" t="s">
        <v>237</v>
      </c>
      <c r="C3" s="577"/>
      <c r="D3" s="578"/>
      <c r="E3" s="579"/>
      <c r="F3" s="580"/>
      <c r="G3" s="574"/>
    </row>
    <row r="4" spans="1:8" s="575" customFormat="1" ht="15.6" x14ac:dyDescent="0.3">
      <c r="A4" s="576"/>
      <c r="B4" s="377"/>
      <c r="C4" s="577"/>
      <c r="D4" s="578"/>
      <c r="E4" s="579"/>
      <c r="F4" s="580"/>
      <c r="G4" s="574"/>
    </row>
    <row r="5" spans="1:8" s="583" customFormat="1" ht="15.6" x14ac:dyDescent="0.25">
      <c r="A5" s="581" t="s">
        <v>252</v>
      </c>
      <c r="B5" s="384" t="s">
        <v>238</v>
      </c>
      <c r="C5" s="385"/>
      <c r="D5" s="582"/>
      <c r="E5" s="387"/>
      <c r="F5" s="387"/>
      <c r="G5" s="385"/>
    </row>
    <row r="6" spans="1:8" s="583" customFormat="1" ht="15.6" x14ac:dyDescent="0.25">
      <c r="A6" s="581"/>
      <c r="B6" s="384"/>
      <c r="C6" s="385"/>
      <c r="D6" s="582"/>
      <c r="E6" s="387"/>
      <c r="F6" s="387"/>
      <c r="G6" s="385"/>
    </row>
    <row r="7" spans="1:8" s="589" customFormat="1" ht="13.8" thickBot="1" x14ac:dyDescent="0.3">
      <c r="A7" s="584"/>
      <c r="B7" s="448"/>
      <c r="C7" s="585"/>
      <c r="D7" s="586"/>
      <c r="E7" s="587"/>
      <c r="F7" s="588"/>
      <c r="G7" s="375"/>
    </row>
    <row r="8" spans="1:8" s="589" customFormat="1" ht="27" thickBot="1" x14ac:dyDescent="0.3">
      <c r="A8" s="590" t="s">
        <v>8</v>
      </c>
      <c r="B8" s="452" t="s">
        <v>9</v>
      </c>
      <c r="C8" s="395" t="s">
        <v>10</v>
      </c>
      <c r="D8" s="591" t="s">
        <v>1</v>
      </c>
      <c r="E8" s="397" t="s">
        <v>12</v>
      </c>
      <c r="F8" s="398" t="s">
        <v>11</v>
      </c>
      <c r="G8" s="375"/>
    </row>
    <row r="9" spans="1:8" s="405" customFormat="1" x14ac:dyDescent="0.25">
      <c r="A9" s="399"/>
      <c r="B9" s="400"/>
      <c r="C9" s="401"/>
      <c r="D9" s="592"/>
      <c r="E9" s="403"/>
      <c r="F9" s="404"/>
    </row>
    <row r="10" spans="1:8" s="405" customFormat="1" ht="26.4" x14ac:dyDescent="0.25">
      <c r="A10" s="367" t="s">
        <v>288</v>
      </c>
      <c r="B10" s="406" t="s">
        <v>174</v>
      </c>
      <c r="C10" s="407"/>
      <c r="D10" s="543"/>
      <c r="E10" s="363"/>
      <c r="F10" s="409"/>
    </row>
    <row r="11" spans="1:8" s="405" customFormat="1" x14ac:dyDescent="0.25">
      <c r="A11" s="367"/>
      <c r="B11" s="410"/>
      <c r="C11" s="407" t="s">
        <v>175</v>
      </c>
      <c r="D11" s="410">
        <v>8</v>
      </c>
      <c r="E11" s="365"/>
      <c r="F11" s="409">
        <f>ROUND(ROUND(D11,2)*E11,2)</f>
        <v>0</v>
      </c>
      <c r="G11" s="392"/>
      <c r="H11" s="407"/>
    </row>
    <row r="12" spans="1:8" s="405" customFormat="1" x14ac:dyDescent="0.25">
      <c r="A12" s="367"/>
      <c r="B12" s="410"/>
      <c r="C12" s="407"/>
      <c r="D12" s="543"/>
      <c r="E12" s="363"/>
      <c r="F12" s="409"/>
    </row>
    <row r="13" spans="1:8" s="405" customFormat="1" x14ac:dyDescent="0.25">
      <c r="A13" s="367"/>
      <c r="B13" s="410"/>
      <c r="C13" s="407"/>
      <c r="D13" s="543"/>
      <c r="E13" s="363"/>
      <c r="F13" s="409"/>
    </row>
    <row r="14" spans="1:8" s="405" customFormat="1" x14ac:dyDescent="0.25">
      <c r="A14" s="367" t="s">
        <v>289</v>
      </c>
      <c r="B14" s="741" t="s">
        <v>353</v>
      </c>
      <c r="C14" s="613" t="s">
        <v>177</v>
      </c>
      <c r="D14" s="613">
        <v>6</v>
      </c>
      <c r="E14" s="363"/>
      <c r="F14" s="409"/>
    </row>
    <row r="15" spans="1:8" s="405" customFormat="1" x14ac:dyDescent="0.25">
      <c r="A15" s="367"/>
      <c r="B15" s="741"/>
      <c r="C15" s="613" t="s">
        <v>176</v>
      </c>
      <c r="D15" s="746">
        <v>118.2</v>
      </c>
      <c r="E15" s="363"/>
      <c r="F15" s="409"/>
    </row>
    <row r="16" spans="1:8" s="405" customFormat="1" x14ac:dyDescent="0.25">
      <c r="A16" s="367"/>
      <c r="B16" s="745"/>
      <c r="D16" s="543"/>
      <c r="E16" s="363"/>
      <c r="F16" s="409"/>
    </row>
    <row r="17" spans="1:6" s="405" customFormat="1" x14ac:dyDescent="0.25">
      <c r="A17" s="367" t="s">
        <v>261</v>
      </c>
      <c r="B17" s="406" t="s">
        <v>178</v>
      </c>
      <c r="C17" s="407"/>
      <c r="D17" s="543"/>
      <c r="E17" s="363"/>
      <c r="F17" s="409"/>
    </row>
    <row r="18" spans="1:6" s="405" customFormat="1" x14ac:dyDescent="0.25">
      <c r="A18" s="367"/>
      <c r="B18" s="410"/>
      <c r="C18" s="407" t="s">
        <v>179</v>
      </c>
      <c r="D18" s="392">
        <f>1.8*D15</f>
        <v>212.76000000000002</v>
      </c>
      <c r="E18" s="365"/>
      <c r="F18" s="409">
        <f>ROUND(ROUND(D18,2)*E18,2)</f>
        <v>0</v>
      </c>
    </row>
    <row r="19" spans="1:6" s="405" customFormat="1" x14ac:dyDescent="0.25">
      <c r="A19" s="367"/>
      <c r="B19" s="410"/>
      <c r="C19" s="407"/>
      <c r="D19" s="392"/>
      <c r="E19" s="363"/>
      <c r="F19" s="409"/>
    </row>
    <row r="20" spans="1:6" s="405" customFormat="1" ht="26.4" x14ac:dyDescent="0.25">
      <c r="A20" s="367" t="s">
        <v>262</v>
      </c>
      <c r="B20" s="406" t="s">
        <v>180</v>
      </c>
      <c r="C20" s="407"/>
      <c r="D20" s="392"/>
      <c r="E20" s="363"/>
      <c r="F20" s="409"/>
    </row>
    <row r="21" spans="1:6" s="405" customFormat="1" x14ac:dyDescent="0.25">
      <c r="A21" s="367"/>
      <c r="B21" s="410"/>
      <c r="C21" s="407" t="s">
        <v>181</v>
      </c>
      <c r="D21" s="392">
        <f>1*1.3*D15</f>
        <v>153.66</v>
      </c>
      <c r="E21" s="365"/>
      <c r="F21" s="409">
        <f>ROUND(ROUND(D21,2)*E21,2)</f>
        <v>0</v>
      </c>
    </row>
    <row r="22" spans="1:6" s="405" customFormat="1" x14ac:dyDescent="0.25">
      <c r="A22" s="367"/>
      <c r="B22" s="410"/>
      <c r="C22" s="407"/>
      <c r="D22" s="392"/>
      <c r="E22" s="363"/>
      <c r="F22" s="409"/>
    </row>
    <row r="23" spans="1:6" s="405" customFormat="1" x14ac:dyDescent="0.25">
      <c r="A23" s="367" t="s">
        <v>263</v>
      </c>
      <c r="B23" s="406" t="s">
        <v>182</v>
      </c>
      <c r="C23" s="407"/>
      <c r="D23" s="392"/>
      <c r="E23" s="363"/>
      <c r="F23" s="409"/>
    </row>
    <row r="24" spans="1:6" s="405" customFormat="1" x14ac:dyDescent="0.25">
      <c r="A24" s="367"/>
      <c r="B24" s="410"/>
      <c r="C24" s="407" t="s">
        <v>181</v>
      </c>
      <c r="D24" s="392">
        <f>0.3*D15</f>
        <v>35.46</v>
      </c>
      <c r="E24" s="365"/>
      <c r="F24" s="409">
        <f>ROUND(ROUND(D24,2)*E24,2)</f>
        <v>0</v>
      </c>
    </row>
    <row r="25" spans="1:6" s="407" customFormat="1" x14ac:dyDescent="0.25">
      <c r="A25" s="367"/>
      <c r="B25" s="410"/>
      <c r="D25" s="392"/>
      <c r="E25" s="357"/>
      <c r="F25" s="392"/>
    </row>
    <row r="26" spans="1:6" s="407" customFormat="1" x14ac:dyDescent="0.25">
      <c r="A26" s="367" t="s">
        <v>264</v>
      </c>
      <c r="B26" s="406" t="s">
        <v>183</v>
      </c>
      <c r="D26" s="392"/>
      <c r="E26" s="357"/>
      <c r="F26" s="392"/>
    </row>
    <row r="27" spans="1:6" s="407" customFormat="1" x14ac:dyDescent="0.25">
      <c r="A27" s="367"/>
      <c r="B27" s="410"/>
      <c r="C27" s="407" t="s">
        <v>181</v>
      </c>
      <c r="D27" s="409">
        <f>0.6*D15</f>
        <v>70.92</v>
      </c>
      <c r="E27" s="365"/>
      <c r="F27" s="409">
        <f>ROUND(ROUND(D27,2)*E27,2)</f>
        <v>0</v>
      </c>
    </row>
    <row r="28" spans="1:6" s="368" customFormat="1" ht="15" customHeight="1" x14ac:dyDescent="0.25">
      <c r="A28" s="367"/>
      <c r="B28" s="410"/>
      <c r="C28" s="407"/>
      <c r="D28" s="392"/>
      <c r="E28" s="357"/>
      <c r="F28" s="392"/>
    </row>
    <row r="29" spans="1:6" s="407" customFormat="1" x14ac:dyDescent="0.25">
      <c r="A29" s="367" t="s">
        <v>265</v>
      </c>
      <c r="B29" s="406" t="s">
        <v>184</v>
      </c>
      <c r="D29" s="392"/>
      <c r="E29" s="357"/>
      <c r="F29" s="392"/>
    </row>
    <row r="30" spans="1:6" s="407" customFormat="1" x14ac:dyDescent="0.25">
      <c r="A30" s="367"/>
      <c r="B30" s="410"/>
      <c r="C30" s="407" t="s">
        <v>176</v>
      </c>
      <c r="D30" s="392">
        <f>D14*D15</f>
        <v>709.2</v>
      </c>
      <c r="E30" s="365"/>
      <c r="F30" s="409">
        <f>ROUND(ROUND(D30,2)*E30,2)</f>
        <v>0</v>
      </c>
    </row>
    <row r="31" spans="1:6" s="407" customFormat="1" x14ac:dyDescent="0.25">
      <c r="A31" s="367"/>
      <c r="B31" s="410"/>
      <c r="D31" s="392"/>
      <c r="E31" s="357"/>
      <c r="F31" s="392"/>
    </row>
    <row r="32" spans="1:6" s="407" customFormat="1" x14ac:dyDescent="0.25">
      <c r="A32" s="367" t="s">
        <v>266</v>
      </c>
      <c r="B32" s="410" t="s">
        <v>185</v>
      </c>
      <c r="D32" s="392"/>
      <c r="E32" s="357"/>
      <c r="F32" s="392"/>
    </row>
    <row r="33" spans="1:6" s="407" customFormat="1" x14ac:dyDescent="0.25">
      <c r="A33" s="367"/>
      <c r="B33" s="410"/>
      <c r="C33" s="407" t="s">
        <v>176</v>
      </c>
      <c r="D33" s="392">
        <f>D15</f>
        <v>118.2</v>
      </c>
      <c r="E33" s="365"/>
      <c r="F33" s="409">
        <f>ROUND(ROUND(D33,2)*E33,2)</f>
        <v>0</v>
      </c>
    </row>
    <row r="34" spans="1:6" s="407" customFormat="1" x14ac:dyDescent="0.25">
      <c r="A34" s="367"/>
      <c r="B34" s="410"/>
      <c r="D34" s="392"/>
      <c r="E34" s="357"/>
      <c r="F34" s="392"/>
    </row>
    <row r="35" spans="1:6" s="407" customFormat="1" x14ac:dyDescent="0.25">
      <c r="A35" s="367" t="s">
        <v>267</v>
      </c>
      <c r="B35" s="406" t="s">
        <v>186</v>
      </c>
      <c r="D35" s="392"/>
      <c r="E35" s="357"/>
      <c r="F35" s="392"/>
    </row>
    <row r="36" spans="1:6" s="407" customFormat="1" x14ac:dyDescent="0.25">
      <c r="A36" s="367"/>
      <c r="B36" s="410"/>
      <c r="C36" s="407" t="s">
        <v>176</v>
      </c>
      <c r="D36" s="392">
        <f>D15</f>
        <v>118.2</v>
      </c>
      <c r="E36" s="365"/>
      <c r="F36" s="409">
        <f>ROUND(ROUND(D36,2)*E36,2)</f>
        <v>0</v>
      </c>
    </row>
    <row r="37" spans="1:6" s="407" customFormat="1" x14ac:dyDescent="0.25">
      <c r="A37" s="367"/>
      <c r="B37" s="410"/>
      <c r="D37" s="392"/>
      <c r="E37" s="357"/>
      <c r="F37" s="392"/>
    </row>
    <row r="38" spans="1:6" s="407" customFormat="1" ht="26.4" x14ac:dyDescent="0.25">
      <c r="A38" s="367" t="s">
        <v>268</v>
      </c>
      <c r="B38" s="759" t="s">
        <v>357</v>
      </c>
      <c r="D38" s="392"/>
      <c r="E38" s="357"/>
      <c r="F38" s="392"/>
    </row>
    <row r="39" spans="1:6" s="407" customFormat="1" x14ac:dyDescent="0.25">
      <c r="A39" s="367"/>
      <c r="B39" s="410"/>
      <c r="C39" s="407" t="s">
        <v>179</v>
      </c>
      <c r="D39" s="392">
        <f>D18</f>
        <v>212.76000000000002</v>
      </c>
      <c r="E39" s="365"/>
      <c r="F39" s="409">
        <f>ROUND(ROUND(D39,2)*E39,2)</f>
        <v>0</v>
      </c>
    </row>
    <row r="40" spans="1:6" s="407" customFormat="1" x14ac:dyDescent="0.25">
      <c r="A40" s="367"/>
      <c r="B40" s="412"/>
      <c r="D40" s="392"/>
      <c r="E40" s="357"/>
      <c r="F40" s="392"/>
    </row>
    <row r="41" spans="1:6" s="407" customFormat="1" ht="26.4" x14ac:dyDescent="0.25">
      <c r="A41" s="367" t="s">
        <v>269</v>
      </c>
      <c r="B41" s="413" t="s">
        <v>187</v>
      </c>
      <c r="D41" s="392"/>
      <c r="E41" s="357"/>
      <c r="F41" s="392"/>
    </row>
    <row r="42" spans="1:6" s="407" customFormat="1" x14ac:dyDescent="0.25">
      <c r="A42" s="367"/>
      <c r="B42" s="410"/>
      <c r="C42" s="407" t="s">
        <v>179</v>
      </c>
      <c r="D42" s="392">
        <f>D39</f>
        <v>212.76000000000002</v>
      </c>
      <c r="E42" s="365"/>
      <c r="F42" s="409">
        <f>ROUND(ROUND(D42,2)*E42,2)</f>
        <v>0</v>
      </c>
    </row>
    <row r="43" spans="1:6" s="407" customFormat="1" x14ac:dyDescent="0.25">
      <c r="A43" s="367"/>
      <c r="B43" s="410"/>
      <c r="D43" s="392"/>
      <c r="E43" s="363"/>
      <c r="F43" s="409"/>
    </row>
    <row r="44" spans="1:6" s="407" customFormat="1" x14ac:dyDescent="0.25">
      <c r="A44" s="367"/>
      <c r="B44" s="410"/>
      <c r="D44" s="392"/>
      <c r="E44" s="357"/>
      <c r="F44" s="392"/>
    </row>
    <row r="45" spans="1:6" s="405" customFormat="1" x14ac:dyDescent="0.25">
      <c r="A45" s="367" t="s">
        <v>290</v>
      </c>
      <c r="B45" s="741" t="s">
        <v>354</v>
      </c>
      <c r="C45" s="613" t="s">
        <v>177</v>
      </c>
      <c r="D45" s="613">
        <v>4</v>
      </c>
      <c r="E45" s="363"/>
      <c r="F45" s="409"/>
    </row>
    <row r="46" spans="1:6" s="405" customFormat="1" x14ac:dyDescent="0.25">
      <c r="A46" s="367"/>
      <c r="B46" s="741"/>
      <c r="C46" s="613" t="s">
        <v>176</v>
      </c>
      <c r="D46" s="381">
        <v>91.5</v>
      </c>
      <c r="E46" s="363"/>
      <c r="F46" s="409"/>
    </row>
    <row r="47" spans="1:6" s="407" customFormat="1" x14ac:dyDescent="0.25">
      <c r="A47" s="367"/>
      <c r="B47" s="410"/>
      <c r="D47" s="392"/>
      <c r="E47" s="357"/>
      <c r="F47" s="392"/>
    </row>
    <row r="48" spans="1:6" s="407" customFormat="1" x14ac:dyDescent="0.25">
      <c r="A48" s="367" t="s">
        <v>270</v>
      </c>
      <c r="B48" s="406" t="s">
        <v>178</v>
      </c>
      <c r="D48" s="392"/>
      <c r="E48" s="357"/>
      <c r="F48" s="392"/>
    </row>
    <row r="49" spans="1:6" s="407" customFormat="1" x14ac:dyDescent="0.25">
      <c r="A49" s="367"/>
      <c r="B49" s="410"/>
      <c r="C49" s="407" t="s">
        <v>179</v>
      </c>
      <c r="D49" s="392">
        <f>1.5*D46</f>
        <v>137.25</v>
      </c>
      <c r="E49" s="365"/>
      <c r="F49" s="409">
        <f>ROUND(ROUND(D49,2)*E49,2)</f>
        <v>0</v>
      </c>
    </row>
    <row r="50" spans="1:6" s="407" customFormat="1" x14ac:dyDescent="0.25">
      <c r="A50" s="367"/>
      <c r="B50" s="410"/>
      <c r="D50" s="392"/>
      <c r="E50" s="357"/>
      <c r="F50" s="392"/>
    </row>
    <row r="51" spans="1:6" s="407" customFormat="1" x14ac:dyDescent="0.25">
      <c r="A51" s="367" t="s">
        <v>271</v>
      </c>
      <c r="B51" s="406" t="s">
        <v>189</v>
      </c>
      <c r="D51" s="392"/>
      <c r="E51" s="357"/>
      <c r="F51" s="392"/>
    </row>
    <row r="52" spans="1:6" s="407" customFormat="1" x14ac:dyDescent="0.25">
      <c r="A52" s="367"/>
      <c r="B52" s="410"/>
      <c r="C52" s="407" t="s">
        <v>181</v>
      </c>
      <c r="D52" s="392">
        <f>0.75*1.3*D46</f>
        <v>89.212500000000006</v>
      </c>
      <c r="E52" s="365"/>
      <c r="F52" s="409">
        <f>ROUND(ROUND(D52,2)*E52,2)</f>
        <v>0</v>
      </c>
    </row>
    <row r="53" spans="1:6" s="407" customFormat="1" x14ac:dyDescent="0.25">
      <c r="A53" s="367"/>
      <c r="B53" s="410"/>
      <c r="D53" s="392"/>
      <c r="E53" s="357"/>
      <c r="F53" s="392"/>
    </row>
    <row r="54" spans="1:6" s="407" customFormat="1" x14ac:dyDescent="0.25">
      <c r="A54" s="367" t="s">
        <v>272</v>
      </c>
      <c r="B54" s="406" t="s">
        <v>182</v>
      </c>
      <c r="D54" s="392"/>
      <c r="E54" s="357"/>
      <c r="F54" s="392"/>
    </row>
    <row r="55" spans="1:6" s="407" customFormat="1" x14ac:dyDescent="0.25">
      <c r="A55" s="367"/>
      <c r="B55" s="410"/>
      <c r="C55" s="407" t="s">
        <v>181</v>
      </c>
      <c r="D55" s="392">
        <f>0.22*D46</f>
        <v>20.13</v>
      </c>
      <c r="E55" s="365"/>
      <c r="F55" s="409">
        <f>ROUND(ROUND(D55,2)*E55,2)</f>
        <v>0</v>
      </c>
    </row>
    <row r="56" spans="1:6" s="407" customFormat="1" x14ac:dyDescent="0.25">
      <c r="A56" s="367"/>
      <c r="B56" s="410"/>
      <c r="D56" s="392"/>
      <c r="E56" s="357"/>
      <c r="F56" s="392"/>
    </row>
    <row r="57" spans="1:6" s="407" customFormat="1" x14ac:dyDescent="0.25">
      <c r="A57" s="367" t="s">
        <v>273</v>
      </c>
      <c r="B57" s="406" t="s">
        <v>183</v>
      </c>
      <c r="D57" s="392"/>
      <c r="E57" s="357"/>
      <c r="F57" s="392"/>
    </row>
    <row r="58" spans="1:6" s="407" customFormat="1" x14ac:dyDescent="0.25">
      <c r="A58" s="367"/>
      <c r="B58" s="410"/>
      <c r="C58" s="407" t="s">
        <v>181</v>
      </c>
      <c r="D58" s="392">
        <f>0.5*D46</f>
        <v>45.75</v>
      </c>
      <c r="E58" s="365"/>
      <c r="F58" s="409">
        <f>ROUND(ROUND(D58,2)*E58,2)</f>
        <v>0</v>
      </c>
    </row>
    <row r="59" spans="1:6" s="407" customFormat="1" x14ac:dyDescent="0.25">
      <c r="A59" s="367"/>
      <c r="B59" s="410"/>
      <c r="D59" s="392"/>
      <c r="E59" s="357"/>
      <c r="F59" s="392"/>
    </row>
    <row r="60" spans="1:6" s="407" customFormat="1" x14ac:dyDescent="0.25">
      <c r="A60" s="367" t="s">
        <v>274</v>
      </c>
      <c r="B60" s="406" t="s">
        <v>184</v>
      </c>
      <c r="D60" s="392"/>
      <c r="E60" s="357"/>
      <c r="F60" s="392"/>
    </row>
    <row r="61" spans="1:6" s="407" customFormat="1" x14ac:dyDescent="0.25">
      <c r="A61" s="367"/>
      <c r="B61" s="410"/>
      <c r="C61" s="407" t="s">
        <v>176</v>
      </c>
      <c r="D61" s="392">
        <f>D45*D46</f>
        <v>366</v>
      </c>
      <c r="E61" s="365"/>
      <c r="F61" s="409">
        <f>ROUND(ROUND(D61,2)*E61,2)</f>
        <v>0</v>
      </c>
    </row>
    <row r="62" spans="1:6" s="407" customFormat="1" x14ac:dyDescent="0.25">
      <c r="A62" s="367"/>
      <c r="B62" s="410"/>
      <c r="D62" s="392"/>
      <c r="E62" s="357"/>
      <c r="F62" s="392"/>
    </row>
    <row r="63" spans="1:6" s="407" customFormat="1" x14ac:dyDescent="0.25">
      <c r="A63" s="367" t="s">
        <v>275</v>
      </c>
      <c r="B63" s="406" t="s">
        <v>185</v>
      </c>
      <c r="D63" s="392"/>
      <c r="E63" s="357"/>
      <c r="F63" s="392"/>
    </row>
    <row r="64" spans="1:6" s="407" customFormat="1" x14ac:dyDescent="0.25">
      <c r="A64" s="367"/>
      <c r="B64" s="410"/>
      <c r="C64" s="407" t="s">
        <v>176</v>
      </c>
      <c r="D64" s="392">
        <f>D46</f>
        <v>91.5</v>
      </c>
      <c r="E64" s="365"/>
      <c r="F64" s="409">
        <f>ROUND(ROUND(D64,2)*E64,2)</f>
        <v>0</v>
      </c>
    </row>
    <row r="65" spans="1:6" s="407" customFormat="1" x14ac:dyDescent="0.25">
      <c r="A65" s="367"/>
      <c r="B65" s="410"/>
      <c r="D65" s="392"/>
      <c r="E65" s="357"/>
      <c r="F65" s="392"/>
    </row>
    <row r="66" spans="1:6" s="407" customFormat="1" x14ac:dyDescent="0.25">
      <c r="A66" s="367" t="s">
        <v>276</v>
      </c>
      <c r="B66" s="406" t="s">
        <v>186</v>
      </c>
      <c r="D66" s="392"/>
      <c r="E66" s="357"/>
      <c r="F66" s="392"/>
    </row>
    <row r="67" spans="1:6" s="407" customFormat="1" x14ac:dyDescent="0.25">
      <c r="A67" s="367"/>
      <c r="B67" s="410"/>
      <c r="C67" s="407" t="s">
        <v>176</v>
      </c>
      <c r="D67" s="392">
        <f>D46</f>
        <v>91.5</v>
      </c>
      <c r="E67" s="365"/>
      <c r="F67" s="409">
        <f>ROUND(ROUND(D67,2)*E67,2)</f>
        <v>0</v>
      </c>
    </row>
    <row r="68" spans="1:6" s="407" customFormat="1" x14ac:dyDescent="0.25">
      <c r="A68" s="367"/>
      <c r="B68" s="410"/>
      <c r="D68" s="392"/>
      <c r="E68" s="357"/>
      <c r="F68" s="392"/>
    </row>
    <row r="69" spans="1:6" s="407" customFormat="1" ht="26.4" x14ac:dyDescent="0.25">
      <c r="A69" s="367" t="s">
        <v>277</v>
      </c>
      <c r="B69" s="759" t="s">
        <v>357</v>
      </c>
      <c r="D69" s="392"/>
      <c r="E69" s="357"/>
      <c r="F69" s="392"/>
    </row>
    <row r="70" spans="1:6" s="407" customFormat="1" x14ac:dyDescent="0.25">
      <c r="A70" s="367"/>
      <c r="B70" s="410"/>
      <c r="C70" s="407" t="s">
        <v>179</v>
      </c>
      <c r="D70" s="392">
        <f>D49</f>
        <v>137.25</v>
      </c>
      <c r="E70" s="365"/>
      <c r="F70" s="409">
        <f>ROUND(ROUND(D70,2)*E70,2)</f>
        <v>0</v>
      </c>
    </row>
    <row r="71" spans="1:6" s="407" customFormat="1" x14ac:dyDescent="0.25">
      <c r="A71" s="367"/>
      <c r="B71" s="412"/>
      <c r="D71" s="392"/>
      <c r="E71" s="357"/>
      <c r="F71" s="392"/>
    </row>
    <row r="72" spans="1:6" s="407" customFormat="1" ht="26.4" x14ac:dyDescent="0.25">
      <c r="A72" s="367" t="s">
        <v>278</v>
      </c>
      <c r="B72" s="413" t="s">
        <v>187</v>
      </c>
      <c r="D72" s="392"/>
      <c r="E72" s="357"/>
      <c r="F72" s="392"/>
    </row>
    <row r="73" spans="1:6" s="407" customFormat="1" x14ac:dyDescent="0.25">
      <c r="A73" s="367"/>
      <c r="B73" s="410"/>
      <c r="C73" s="407" t="s">
        <v>179</v>
      </c>
      <c r="D73" s="392">
        <f>D70</f>
        <v>137.25</v>
      </c>
      <c r="E73" s="365"/>
      <c r="F73" s="409">
        <f>ROUND(ROUND(D73,2)*E73,2)</f>
        <v>0</v>
      </c>
    </row>
    <row r="74" spans="1:6" s="407" customFormat="1" x14ac:dyDescent="0.25">
      <c r="A74" s="367"/>
      <c r="B74" s="410"/>
      <c r="D74" s="392"/>
      <c r="E74" s="363"/>
      <c r="F74" s="409"/>
    </row>
    <row r="75" spans="1:6" s="407" customFormat="1" x14ac:dyDescent="0.25">
      <c r="A75" s="367"/>
      <c r="B75" s="410"/>
      <c r="D75" s="392"/>
      <c r="E75" s="357"/>
      <c r="F75" s="392"/>
    </row>
    <row r="76" spans="1:6" s="407" customFormat="1" ht="26.4" x14ac:dyDescent="0.25">
      <c r="A76" s="367" t="s">
        <v>291</v>
      </c>
      <c r="B76" s="742" t="s">
        <v>341</v>
      </c>
      <c r="D76" s="392"/>
      <c r="E76" s="357"/>
      <c r="F76" s="392"/>
    </row>
    <row r="77" spans="1:6" s="407" customFormat="1" x14ac:dyDescent="0.25">
      <c r="A77" s="367"/>
      <c r="B77" s="410"/>
      <c r="D77" s="392"/>
      <c r="E77" s="357"/>
      <c r="F77" s="392"/>
    </row>
    <row r="78" spans="1:6" s="407" customFormat="1" x14ac:dyDescent="0.25">
      <c r="A78" s="367"/>
      <c r="B78" s="406" t="s">
        <v>178</v>
      </c>
      <c r="D78" s="392"/>
      <c r="E78" s="357"/>
      <c r="F78" s="392"/>
    </row>
    <row r="79" spans="1:6" s="407" customFormat="1" x14ac:dyDescent="0.25">
      <c r="A79" s="367"/>
      <c r="B79" s="410"/>
      <c r="C79" s="407" t="s">
        <v>179</v>
      </c>
      <c r="D79" s="392">
        <f>PI()/4*(4.6)^2</f>
        <v>16.619025137490002</v>
      </c>
      <c r="E79" s="363"/>
      <c r="F79" s="409"/>
    </row>
    <row r="80" spans="1:6" s="407" customFormat="1" x14ac:dyDescent="0.25">
      <c r="A80" s="367"/>
      <c r="B80" s="410"/>
      <c r="D80" s="392"/>
      <c r="E80" s="363"/>
      <c r="F80" s="409"/>
    </row>
    <row r="81" spans="1:6" s="407" customFormat="1" ht="26.4" x14ac:dyDescent="0.25">
      <c r="A81" s="367"/>
      <c r="B81" s="406" t="s">
        <v>190</v>
      </c>
      <c r="D81" s="392"/>
      <c r="E81" s="363"/>
      <c r="F81" s="409"/>
    </row>
    <row r="82" spans="1:6" s="407" customFormat="1" x14ac:dyDescent="0.25">
      <c r="A82" s="367"/>
      <c r="B82" s="410"/>
      <c r="D82" s="392"/>
      <c r="E82" s="363"/>
      <c r="F82" s="409"/>
    </row>
    <row r="83" spans="1:6" s="407" customFormat="1" x14ac:dyDescent="0.25">
      <c r="A83" s="367"/>
      <c r="B83" s="410"/>
      <c r="C83" s="407" t="s">
        <v>181</v>
      </c>
      <c r="D83" s="392">
        <f>1/2*PI()/4*1.49*(2.2^2+4.5^2)*1.3</f>
        <v>19.084912262173255</v>
      </c>
      <c r="E83" s="363"/>
      <c r="F83" s="409"/>
    </row>
    <row r="84" spans="1:6" s="407" customFormat="1" x14ac:dyDescent="0.25">
      <c r="A84" s="367"/>
      <c r="B84" s="412"/>
      <c r="D84" s="392"/>
      <c r="E84" s="363"/>
      <c r="F84" s="409"/>
    </row>
    <row r="85" spans="1:6" s="407" customFormat="1" x14ac:dyDescent="0.25">
      <c r="A85" s="367"/>
      <c r="B85" s="406" t="s">
        <v>191</v>
      </c>
      <c r="D85" s="392"/>
      <c r="E85" s="363"/>
      <c r="F85" s="409"/>
    </row>
    <row r="86" spans="1:6" s="407" customFormat="1" x14ac:dyDescent="0.25">
      <c r="A86" s="367"/>
      <c r="B86" s="410"/>
      <c r="D86" s="392"/>
      <c r="E86" s="363"/>
      <c r="F86" s="409"/>
    </row>
    <row r="87" spans="1:6" s="407" customFormat="1" x14ac:dyDescent="0.25">
      <c r="A87" s="367"/>
      <c r="B87" s="410"/>
      <c r="C87" s="407" t="s">
        <v>181</v>
      </c>
      <c r="D87" s="392">
        <f>PI()/4*1.7^2*0.1</f>
        <v>0.22698006922186253</v>
      </c>
      <c r="E87" s="363"/>
      <c r="F87" s="409"/>
    </row>
    <row r="88" spans="1:6" s="407" customFormat="1" x14ac:dyDescent="0.25">
      <c r="A88" s="367"/>
      <c r="B88" s="410"/>
      <c r="D88" s="392"/>
      <c r="E88" s="363"/>
      <c r="F88" s="409"/>
    </row>
    <row r="89" spans="1:6" s="407" customFormat="1" x14ac:dyDescent="0.25">
      <c r="A89" s="367"/>
      <c r="B89" s="406" t="s">
        <v>210</v>
      </c>
      <c r="D89" s="392"/>
      <c r="E89" s="363"/>
      <c r="F89" s="409"/>
    </row>
    <row r="90" spans="1:6" s="407" customFormat="1" x14ac:dyDescent="0.25">
      <c r="A90" s="367"/>
      <c r="B90" s="410"/>
      <c r="D90" s="392"/>
      <c r="E90" s="363"/>
      <c r="F90" s="409"/>
    </row>
    <row r="91" spans="1:6" s="407" customFormat="1" x14ac:dyDescent="0.25">
      <c r="A91" s="367"/>
      <c r="B91" s="415" t="s">
        <v>192</v>
      </c>
      <c r="D91" s="392"/>
      <c r="E91" s="363"/>
      <c r="F91" s="409"/>
    </row>
    <row r="92" spans="1:6" s="407" customFormat="1" x14ac:dyDescent="0.25">
      <c r="A92" s="367"/>
      <c r="B92" s="410"/>
      <c r="C92" s="407" t="s">
        <v>179</v>
      </c>
      <c r="D92" s="392">
        <f>4*1.5*0.2</f>
        <v>1.2000000000000002</v>
      </c>
      <c r="E92" s="363"/>
      <c r="F92" s="409"/>
    </row>
    <row r="93" spans="1:6" s="407" customFormat="1" x14ac:dyDescent="0.25">
      <c r="A93" s="367"/>
      <c r="B93" s="410"/>
      <c r="D93" s="392"/>
      <c r="E93" s="363"/>
      <c r="F93" s="409"/>
    </row>
    <row r="94" spans="1:6" s="407" customFormat="1" x14ac:dyDescent="0.25">
      <c r="A94" s="367"/>
      <c r="B94" s="415" t="s">
        <v>193</v>
      </c>
      <c r="D94" s="392"/>
      <c r="E94" s="363"/>
      <c r="F94" s="409"/>
    </row>
    <row r="95" spans="1:6" s="407" customFormat="1" x14ac:dyDescent="0.25">
      <c r="A95" s="367"/>
      <c r="B95" s="410"/>
      <c r="C95" s="407" t="s">
        <v>181</v>
      </c>
      <c r="D95" s="392">
        <f>1.5^2*0.2</f>
        <v>0.45</v>
      </c>
      <c r="E95" s="363"/>
      <c r="F95" s="409"/>
    </row>
    <row r="96" spans="1:6" s="407" customFormat="1" x14ac:dyDescent="0.25">
      <c r="A96" s="367"/>
      <c r="B96" s="410"/>
      <c r="D96" s="392"/>
      <c r="E96" s="363"/>
      <c r="F96" s="409"/>
    </row>
    <row r="97" spans="1:6" s="407" customFormat="1" x14ac:dyDescent="0.25">
      <c r="A97" s="367"/>
      <c r="B97" s="415" t="s">
        <v>194</v>
      </c>
      <c r="D97" s="392"/>
      <c r="E97" s="363"/>
      <c r="F97" s="409"/>
    </row>
    <row r="98" spans="1:6" s="407" customFormat="1" x14ac:dyDescent="0.25">
      <c r="A98" s="367"/>
      <c r="B98" s="410"/>
      <c r="C98" s="407" t="s">
        <v>195</v>
      </c>
      <c r="D98" s="392">
        <v>83.6</v>
      </c>
      <c r="E98" s="363"/>
      <c r="F98" s="409"/>
    </row>
    <row r="99" spans="1:6" s="407" customFormat="1" x14ac:dyDescent="0.25">
      <c r="A99" s="367"/>
      <c r="B99" s="410"/>
      <c r="D99" s="392"/>
      <c r="E99" s="363"/>
      <c r="F99" s="409"/>
    </row>
    <row r="100" spans="1:6" s="407" customFormat="1" x14ac:dyDescent="0.25">
      <c r="A100" s="367"/>
      <c r="B100" s="406" t="s">
        <v>196</v>
      </c>
      <c r="D100" s="392"/>
      <c r="E100" s="363"/>
      <c r="F100" s="409"/>
    </row>
    <row r="101" spans="1:6" s="407" customFormat="1" x14ac:dyDescent="0.25">
      <c r="A101" s="367"/>
      <c r="B101" s="410"/>
      <c r="D101" s="392"/>
      <c r="E101" s="363"/>
      <c r="F101" s="409"/>
    </row>
    <row r="102" spans="1:6" s="407" customFormat="1" x14ac:dyDescent="0.25">
      <c r="A102" s="367"/>
      <c r="B102" s="410"/>
      <c r="C102" s="407" t="s">
        <v>181</v>
      </c>
      <c r="D102" s="392">
        <f>0.1*PI()/4*0.8^2</f>
        <v>5.02654824574367E-2</v>
      </c>
      <c r="E102" s="363"/>
      <c r="F102" s="409"/>
    </row>
    <row r="103" spans="1:6" s="407" customFormat="1" x14ac:dyDescent="0.25">
      <c r="A103" s="367"/>
      <c r="B103" s="410"/>
      <c r="D103" s="392"/>
      <c r="E103" s="363"/>
      <c r="F103" s="409"/>
    </row>
    <row r="104" spans="1:6" s="407" customFormat="1" x14ac:dyDescent="0.25">
      <c r="A104" s="367"/>
      <c r="B104" s="406" t="s">
        <v>197</v>
      </c>
      <c r="D104" s="392"/>
      <c r="E104" s="363"/>
      <c r="F104" s="409"/>
    </row>
    <row r="105" spans="1:6" s="407" customFormat="1" x14ac:dyDescent="0.25">
      <c r="A105" s="367"/>
      <c r="B105" s="410"/>
      <c r="D105" s="392"/>
      <c r="E105" s="363"/>
      <c r="F105" s="409"/>
    </row>
    <row r="106" spans="1:6" s="407" customFormat="1" x14ac:dyDescent="0.25">
      <c r="A106" s="367"/>
      <c r="B106" s="410"/>
      <c r="C106" s="407" t="s">
        <v>176</v>
      </c>
      <c r="D106" s="392">
        <v>1.5</v>
      </c>
      <c r="E106" s="363"/>
      <c r="F106" s="409"/>
    </row>
    <row r="107" spans="1:6" s="407" customFormat="1" x14ac:dyDescent="0.25">
      <c r="A107" s="367"/>
      <c r="B107" s="416"/>
      <c r="D107" s="392"/>
      <c r="E107" s="363"/>
      <c r="F107" s="409"/>
    </row>
    <row r="108" spans="1:6" s="407" customFormat="1" ht="26.4" x14ac:dyDescent="0.25">
      <c r="A108" s="367"/>
      <c r="B108" s="406" t="s">
        <v>198</v>
      </c>
      <c r="D108" s="392"/>
      <c r="E108" s="363"/>
      <c r="F108" s="409"/>
    </row>
    <row r="109" spans="1:6" s="407" customFormat="1" x14ac:dyDescent="0.25">
      <c r="A109" s="367"/>
      <c r="B109" s="416"/>
      <c r="D109" s="392"/>
      <c r="E109" s="363"/>
      <c r="F109" s="409"/>
    </row>
    <row r="110" spans="1:6" s="407" customFormat="1" x14ac:dyDescent="0.25">
      <c r="A110" s="367"/>
      <c r="B110" s="415" t="s">
        <v>192</v>
      </c>
      <c r="D110" s="392"/>
      <c r="E110" s="363"/>
      <c r="F110" s="409"/>
    </row>
    <row r="111" spans="1:6" s="407" customFormat="1" x14ac:dyDescent="0.25">
      <c r="A111" s="367"/>
      <c r="B111" s="410"/>
      <c r="C111" s="407" t="s">
        <v>179</v>
      </c>
      <c r="D111" s="392">
        <f>(4*(1.18+0.6))*0.2+1.18^2</f>
        <v>2.8163999999999998</v>
      </c>
      <c r="E111" s="363"/>
      <c r="F111" s="409"/>
    </row>
    <row r="112" spans="1:6" s="407" customFormat="1" x14ac:dyDescent="0.25">
      <c r="A112" s="367"/>
      <c r="B112" s="416"/>
      <c r="D112" s="392"/>
      <c r="E112" s="363"/>
      <c r="F112" s="409"/>
    </row>
    <row r="113" spans="1:6" s="407" customFormat="1" x14ac:dyDescent="0.25">
      <c r="A113" s="367"/>
      <c r="B113" s="415" t="s">
        <v>193</v>
      </c>
      <c r="D113" s="392"/>
      <c r="E113" s="363"/>
      <c r="F113" s="409"/>
    </row>
    <row r="114" spans="1:6" s="407" customFormat="1" x14ac:dyDescent="0.25">
      <c r="A114" s="367"/>
      <c r="B114" s="410"/>
      <c r="C114" s="407" t="s">
        <v>181</v>
      </c>
      <c r="D114" s="392">
        <f>(1.18^2-0.6^2)*0.2</f>
        <v>0.20648</v>
      </c>
      <c r="E114" s="363"/>
      <c r="F114" s="409"/>
    </row>
    <row r="115" spans="1:6" s="407" customFormat="1" x14ac:dyDescent="0.25">
      <c r="A115" s="367"/>
      <c r="B115" s="416"/>
      <c r="D115" s="392"/>
      <c r="E115" s="363"/>
      <c r="F115" s="409"/>
    </row>
    <row r="116" spans="1:6" s="407" customFormat="1" x14ac:dyDescent="0.25">
      <c r="A116" s="367"/>
      <c r="B116" s="415" t="s">
        <v>194</v>
      </c>
      <c r="D116" s="392"/>
      <c r="E116" s="363"/>
      <c r="F116" s="409"/>
    </row>
    <row r="117" spans="1:6" s="407" customFormat="1" x14ac:dyDescent="0.25">
      <c r="A117" s="367"/>
      <c r="B117" s="410"/>
      <c r="C117" s="407" t="s">
        <v>195</v>
      </c>
      <c r="D117" s="392">
        <v>42.9</v>
      </c>
      <c r="E117" s="363"/>
      <c r="F117" s="409"/>
    </row>
    <row r="118" spans="1:6" s="407" customFormat="1" x14ac:dyDescent="0.25">
      <c r="A118" s="367"/>
      <c r="B118" s="410"/>
      <c r="D118" s="392"/>
      <c r="E118" s="363"/>
      <c r="F118" s="409"/>
    </row>
    <row r="119" spans="1:6" s="407" customFormat="1" x14ac:dyDescent="0.25">
      <c r="A119" s="367"/>
      <c r="B119" s="759" t="s">
        <v>259</v>
      </c>
      <c r="D119" s="392"/>
      <c r="E119" s="363"/>
      <c r="F119" s="409"/>
    </row>
    <row r="120" spans="1:6" s="407" customFormat="1" x14ac:dyDescent="0.25">
      <c r="A120" s="367"/>
      <c r="B120" s="410"/>
      <c r="C120" s="407" t="s">
        <v>199</v>
      </c>
      <c r="D120" s="392">
        <v>1</v>
      </c>
      <c r="E120" s="363"/>
      <c r="F120" s="409"/>
    </row>
    <row r="121" spans="1:6" s="407" customFormat="1" x14ac:dyDescent="0.25">
      <c r="A121" s="367"/>
      <c r="B121" s="410"/>
      <c r="D121" s="392"/>
      <c r="E121" s="363"/>
      <c r="F121" s="409"/>
    </row>
    <row r="122" spans="1:6" s="407" customFormat="1" ht="26.4" x14ac:dyDescent="0.25">
      <c r="A122" s="367"/>
      <c r="B122" s="406" t="s">
        <v>208</v>
      </c>
      <c r="D122" s="392"/>
      <c r="E122" s="363"/>
      <c r="F122" s="409"/>
    </row>
    <row r="123" spans="1:6" s="407" customFormat="1" x14ac:dyDescent="0.25">
      <c r="A123" s="367"/>
      <c r="B123" s="410"/>
      <c r="C123" s="407" t="s">
        <v>181</v>
      </c>
      <c r="D123" s="392">
        <v>16</v>
      </c>
      <c r="E123" s="363"/>
      <c r="F123" s="409"/>
    </row>
    <row r="124" spans="1:6" s="407" customFormat="1" x14ac:dyDescent="0.25">
      <c r="A124" s="367"/>
      <c r="B124" s="416"/>
      <c r="D124" s="392"/>
      <c r="E124" s="363"/>
      <c r="F124" s="409"/>
    </row>
    <row r="125" spans="1:6" s="407" customFormat="1" ht="26.4" x14ac:dyDescent="0.25">
      <c r="A125" s="367"/>
      <c r="B125" s="759" t="s">
        <v>357</v>
      </c>
      <c r="D125" s="392"/>
      <c r="E125" s="363"/>
      <c r="F125" s="409"/>
    </row>
    <row r="126" spans="1:6" s="407" customFormat="1" x14ac:dyDescent="0.25">
      <c r="A126" s="367"/>
      <c r="B126" s="410"/>
      <c r="C126" s="407" t="s">
        <v>179</v>
      </c>
      <c r="D126" s="392">
        <f>D79</f>
        <v>16.619025137490002</v>
      </c>
      <c r="E126" s="363"/>
      <c r="F126" s="409"/>
    </row>
    <row r="127" spans="1:6" s="407" customFormat="1" x14ac:dyDescent="0.25">
      <c r="A127" s="367"/>
      <c r="B127" s="412"/>
      <c r="D127" s="392"/>
      <c r="E127" s="363"/>
      <c r="F127" s="409"/>
    </row>
    <row r="128" spans="1:6" s="407" customFormat="1" ht="26.4" x14ac:dyDescent="0.25">
      <c r="A128" s="367"/>
      <c r="B128" s="413" t="s">
        <v>187</v>
      </c>
      <c r="D128" s="392"/>
      <c r="E128" s="363"/>
      <c r="F128" s="409"/>
    </row>
    <row r="129" spans="1:6" s="407" customFormat="1" x14ac:dyDescent="0.25">
      <c r="A129" s="367"/>
      <c r="B129" s="410"/>
      <c r="C129" s="407" t="s">
        <v>179</v>
      </c>
      <c r="D129" s="392">
        <f>D126</f>
        <v>16.619025137490002</v>
      </c>
      <c r="E129" s="363"/>
      <c r="F129" s="409"/>
    </row>
    <row r="130" spans="1:6" s="407" customFormat="1" x14ac:dyDescent="0.25">
      <c r="A130" s="367"/>
      <c r="B130" s="410"/>
      <c r="D130" s="392"/>
      <c r="E130" s="363"/>
      <c r="F130" s="409"/>
    </row>
    <row r="131" spans="1:6" s="407" customFormat="1" x14ac:dyDescent="0.25">
      <c r="A131" s="367"/>
      <c r="B131" s="417" t="s">
        <v>200</v>
      </c>
      <c r="C131" s="418" t="s">
        <v>331</v>
      </c>
      <c r="D131" s="417">
        <v>6</v>
      </c>
      <c r="E131" s="365"/>
      <c r="F131" s="409">
        <f>ROUND(ROUND(D131,2)*E131,2)</f>
        <v>0</v>
      </c>
    </row>
    <row r="132" spans="1:6" s="407" customFormat="1" x14ac:dyDescent="0.25">
      <c r="A132" s="367"/>
      <c r="B132" s="414"/>
      <c r="D132" s="392"/>
      <c r="E132" s="357"/>
      <c r="F132" s="392"/>
    </row>
    <row r="133" spans="1:6" s="407" customFormat="1" x14ac:dyDescent="0.25">
      <c r="A133" s="367"/>
      <c r="B133" s="414"/>
      <c r="D133" s="392"/>
      <c r="E133" s="357"/>
      <c r="F133" s="392"/>
    </row>
    <row r="134" spans="1:6" s="407" customFormat="1" x14ac:dyDescent="0.25">
      <c r="A134" s="367"/>
      <c r="B134" s="410"/>
      <c r="D134" s="392"/>
      <c r="E134" s="357"/>
      <c r="F134" s="392"/>
    </row>
    <row r="135" spans="1:6" s="407" customFormat="1" ht="26.4" x14ac:dyDescent="0.25">
      <c r="A135" s="367" t="s">
        <v>292</v>
      </c>
      <c r="B135" s="742" t="s">
        <v>343</v>
      </c>
      <c r="D135" s="392"/>
      <c r="E135" s="357"/>
      <c r="F135" s="392"/>
    </row>
    <row r="136" spans="1:6" s="407" customFormat="1" x14ac:dyDescent="0.25">
      <c r="A136" s="367"/>
      <c r="B136" s="410"/>
      <c r="D136" s="392"/>
      <c r="E136" s="357"/>
      <c r="F136" s="392"/>
    </row>
    <row r="137" spans="1:6" s="407" customFormat="1" x14ac:dyDescent="0.25">
      <c r="A137" s="367"/>
      <c r="B137" s="406" t="s">
        <v>178</v>
      </c>
      <c r="D137" s="392"/>
      <c r="E137" s="357"/>
      <c r="F137" s="392"/>
    </row>
    <row r="138" spans="1:6" s="407" customFormat="1" x14ac:dyDescent="0.25">
      <c r="A138" s="367"/>
      <c r="B138" s="410"/>
      <c r="C138" s="407" t="s">
        <v>179</v>
      </c>
      <c r="D138" s="392">
        <f>7.1^2</f>
        <v>50.41</v>
      </c>
      <c r="E138" s="363"/>
      <c r="F138" s="409"/>
    </row>
    <row r="139" spans="1:6" s="407" customFormat="1" x14ac:dyDescent="0.25">
      <c r="A139" s="367"/>
      <c r="B139" s="406"/>
      <c r="D139" s="392"/>
      <c r="E139" s="363"/>
      <c r="F139" s="392"/>
    </row>
    <row r="140" spans="1:6" s="407" customFormat="1" x14ac:dyDescent="0.25">
      <c r="A140" s="367"/>
      <c r="B140" s="406" t="s">
        <v>214</v>
      </c>
      <c r="D140" s="392"/>
      <c r="E140" s="363"/>
      <c r="F140" s="392"/>
    </row>
    <row r="141" spans="1:6" s="407" customFormat="1" x14ac:dyDescent="0.25">
      <c r="A141" s="367"/>
      <c r="B141" s="406"/>
      <c r="C141" s="407" t="s">
        <v>181</v>
      </c>
      <c r="D141" s="392">
        <f>1/2*2.3*(4.3^2+7.1^2)*1.3</f>
        <v>103.00549999999998</v>
      </c>
      <c r="E141" s="363"/>
      <c r="F141" s="409"/>
    </row>
    <row r="142" spans="1:6" s="407" customFormat="1" x14ac:dyDescent="0.25">
      <c r="A142" s="367"/>
      <c r="B142" s="406"/>
      <c r="D142" s="392"/>
      <c r="E142" s="363"/>
      <c r="F142" s="392"/>
    </row>
    <row r="143" spans="1:6" s="407" customFormat="1" x14ac:dyDescent="0.25">
      <c r="A143" s="367"/>
      <c r="B143" s="406" t="s">
        <v>209</v>
      </c>
      <c r="D143" s="392"/>
      <c r="E143" s="363"/>
      <c r="F143" s="392"/>
    </row>
    <row r="144" spans="1:6" s="407" customFormat="1" x14ac:dyDescent="0.25">
      <c r="A144" s="367"/>
      <c r="B144" s="406"/>
      <c r="C144" s="407" t="s">
        <v>201</v>
      </c>
      <c r="D144" s="392">
        <v>1</v>
      </c>
      <c r="E144" s="363"/>
      <c r="F144" s="409"/>
    </row>
    <row r="145" spans="1:6" s="407" customFormat="1" x14ac:dyDescent="0.25">
      <c r="A145" s="367"/>
      <c r="B145" s="406"/>
      <c r="D145" s="392"/>
      <c r="E145" s="363"/>
      <c r="F145" s="392"/>
    </row>
    <row r="146" spans="1:6" s="407" customFormat="1" ht="26.4" x14ac:dyDescent="0.25">
      <c r="A146" s="367"/>
      <c r="B146" s="406" t="s">
        <v>202</v>
      </c>
      <c r="D146" s="392"/>
      <c r="E146" s="363"/>
      <c r="F146" s="392"/>
    </row>
    <row r="147" spans="1:6" s="407" customFormat="1" x14ac:dyDescent="0.25">
      <c r="A147" s="367"/>
      <c r="B147" s="406"/>
      <c r="C147" s="407" t="s">
        <v>179</v>
      </c>
      <c r="D147" s="392">
        <f>4.4^2</f>
        <v>19.360000000000003</v>
      </c>
      <c r="E147" s="363"/>
      <c r="F147" s="409"/>
    </row>
    <row r="148" spans="1:6" s="407" customFormat="1" x14ac:dyDescent="0.25">
      <c r="A148" s="367"/>
      <c r="B148" s="406"/>
      <c r="D148" s="392"/>
      <c r="E148" s="363"/>
      <c r="F148" s="392"/>
    </row>
    <row r="149" spans="1:6" s="407" customFormat="1" ht="26.4" x14ac:dyDescent="0.25">
      <c r="A149" s="367"/>
      <c r="B149" s="406" t="s">
        <v>203</v>
      </c>
      <c r="D149" s="392"/>
      <c r="E149" s="363"/>
      <c r="F149" s="392"/>
    </row>
    <row r="150" spans="1:6" s="407" customFormat="1" x14ac:dyDescent="0.25">
      <c r="A150" s="367"/>
      <c r="B150" s="406"/>
      <c r="C150" s="407" t="s">
        <v>179</v>
      </c>
      <c r="D150" s="392">
        <f>8.3*4</f>
        <v>33.200000000000003</v>
      </c>
      <c r="E150" s="363"/>
      <c r="F150" s="409"/>
    </row>
    <row r="151" spans="1:6" s="407" customFormat="1" x14ac:dyDescent="0.25">
      <c r="A151" s="367"/>
      <c r="B151" s="406"/>
      <c r="D151" s="392"/>
      <c r="E151" s="363"/>
      <c r="F151" s="392"/>
    </row>
    <row r="152" spans="1:6" s="407" customFormat="1" ht="26.4" x14ac:dyDescent="0.25">
      <c r="A152" s="367"/>
      <c r="B152" s="406" t="s">
        <v>204</v>
      </c>
      <c r="D152" s="392"/>
      <c r="E152" s="363"/>
      <c r="F152" s="392"/>
    </row>
    <row r="153" spans="1:6" s="407" customFormat="1" x14ac:dyDescent="0.25">
      <c r="A153" s="367"/>
      <c r="B153" s="406"/>
      <c r="C153" s="407" t="s">
        <v>181</v>
      </c>
      <c r="D153" s="392">
        <f>4^2*0.8</f>
        <v>12.8</v>
      </c>
      <c r="E153" s="363"/>
      <c r="F153" s="409"/>
    </row>
    <row r="154" spans="1:6" s="407" customFormat="1" x14ac:dyDescent="0.25">
      <c r="A154" s="367"/>
      <c r="B154" s="406"/>
      <c r="D154" s="392"/>
      <c r="E154" s="363"/>
      <c r="F154" s="392"/>
    </row>
    <row r="155" spans="1:6" s="407" customFormat="1" x14ac:dyDescent="0.25">
      <c r="A155" s="367"/>
      <c r="B155" s="406" t="s">
        <v>191</v>
      </c>
      <c r="D155" s="392"/>
      <c r="E155" s="363"/>
      <c r="F155" s="392"/>
    </row>
    <row r="156" spans="1:6" s="407" customFormat="1" x14ac:dyDescent="0.25">
      <c r="A156" s="367"/>
      <c r="B156" s="406"/>
      <c r="C156" s="407" t="s">
        <v>181</v>
      </c>
      <c r="D156" s="392">
        <f>3.2^2*0.1</f>
        <v>1.0240000000000002</v>
      </c>
      <c r="E156" s="363"/>
      <c r="F156" s="409"/>
    </row>
    <row r="157" spans="1:6" s="407" customFormat="1" x14ac:dyDescent="0.25">
      <c r="A157" s="367"/>
      <c r="B157" s="406"/>
      <c r="D157" s="392"/>
      <c r="E157" s="363"/>
      <c r="F157" s="392"/>
    </row>
    <row r="158" spans="1:6" s="407" customFormat="1" x14ac:dyDescent="0.25">
      <c r="A158" s="367"/>
      <c r="B158" s="406" t="s">
        <v>215</v>
      </c>
      <c r="D158" s="392"/>
      <c r="E158" s="363"/>
      <c r="F158" s="392"/>
    </row>
    <row r="159" spans="1:6" s="407" customFormat="1" x14ac:dyDescent="0.25">
      <c r="A159" s="367"/>
      <c r="B159" s="406"/>
      <c r="D159" s="392"/>
      <c r="E159" s="363"/>
      <c r="F159" s="392"/>
    </row>
    <row r="160" spans="1:6" s="407" customFormat="1" x14ac:dyDescent="0.25">
      <c r="A160" s="367"/>
      <c r="B160" s="406" t="s">
        <v>192</v>
      </c>
      <c r="D160" s="392"/>
      <c r="E160" s="363"/>
      <c r="F160" s="392"/>
    </row>
    <row r="161" spans="1:6" s="407" customFormat="1" x14ac:dyDescent="0.25">
      <c r="A161" s="367"/>
      <c r="B161" s="406"/>
      <c r="C161" s="407" t="s">
        <v>179</v>
      </c>
      <c r="D161" s="392">
        <f>4*(3*0.8)+4*0.7*1.2</f>
        <v>12.96</v>
      </c>
      <c r="E161" s="363"/>
      <c r="F161" s="409"/>
    </row>
    <row r="162" spans="1:6" s="407" customFormat="1" x14ac:dyDescent="0.25">
      <c r="A162" s="367"/>
      <c r="B162" s="406"/>
      <c r="E162" s="363"/>
      <c r="F162" s="392"/>
    </row>
    <row r="163" spans="1:6" s="407" customFormat="1" x14ac:dyDescent="0.25">
      <c r="A163" s="367"/>
      <c r="B163" s="406" t="s">
        <v>193</v>
      </c>
      <c r="D163" s="392"/>
      <c r="E163" s="363"/>
      <c r="F163" s="392"/>
    </row>
    <row r="164" spans="1:6" s="407" customFormat="1" x14ac:dyDescent="0.25">
      <c r="A164" s="367"/>
      <c r="B164" s="406"/>
      <c r="C164" s="407" t="s">
        <v>181</v>
      </c>
      <c r="D164" s="392">
        <f>3^2*0.8+1.2^2*0.7</f>
        <v>8.2080000000000002</v>
      </c>
      <c r="E164" s="363"/>
      <c r="F164" s="409"/>
    </row>
    <row r="165" spans="1:6" s="407" customFormat="1" x14ac:dyDescent="0.25">
      <c r="A165" s="367"/>
      <c r="B165" s="406"/>
      <c r="E165" s="363"/>
      <c r="F165" s="392"/>
    </row>
    <row r="166" spans="1:6" s="407" customFormat="1" x14ac:dyDescent="0.25">
      <c r="A166" s="367"/>
      <c r="B166" s="406" t="s">
        <v>194</v>
      </c>
      <c r="D166" s="392"/>
      <c r="E166" s="363"/>
      <c r="F166" s="392"/>
    </row>
    <row r="167" spans="1:6" s="407" customFormat="1" x14ac:dyDescent="0.25">
      <c r="A167" s="367"/>
      <c r="B167" s="406"/>
      <c r="C167" s="407" t="s">
        <v>195</v>
      </c>
      <c r="D167" s="392">
        <v>536.21</v>
      </c>
      <c r="E167" s="363"/>
      <c r="F167" s="409"/>
    </row>
    <row r="168" spans="1:6" s="407" customFormat="1" x14ac:dyDescent="0.25">
      <c r="A168" s="367"/>
      <c r="B168" s="406"/>
      <c r="E168" s="363"/>
      <c r="F168" s="392"/>
    </row>
    <row r="169" spans="1:6" s="407" customFormat="1" ht="26.4" x14ac:dyDescent="0.25">
      <c r="A169" s="367"/>
      <c r="B169" s="406" t="s">
        <v>205</v>
      </c>
      <c r="D169" s="392"/>
      <c r="E169" s="363"/>
      <c r="F169" s="392"/>
    </row>
    <row r="170" spans="1:6" s="407" customFormat="1" x14ac:dyDescent="0.25">
      <c r="A170" s="367"/>
      <c r="B170" s="406"/>
      <c r="C170" s="407" t="s">
        <v>181</v>
      </c>
      <c r="D170" s="392">
        <f>D141/1.3-D164-D153</f>
        <v>58.22699999999999</v>
      </c>
      <c r="E170" s="363"/>
      <c r="F170" s="409"/>
    </row>
    <row r="171" spans="1:6" s="407" customFormat="1" x14ac:dyDescent="0.25">
      <c r="A171" s="367"/>
      <c r="B171" s="406"/>
      <c r="E171" s="363"/>
      <c r="F171" s="392"/>
    </row>
    <row r="172" spans="1:6" s="407" customFormat="1" x14ac:dyDescent="0.25">
      <c r="A172" s="367"/>
      <c r="B172" s="406"/>
      <c r="D172" s="392"/>
      <c r="E172" s="363"/>
      <c r="F172" s="392"/>
    </row>
    <row r="173" spans="1:6" s="407" customFormat="1" ht="26.4" x14ac:dyDescent="0.25">
      <c r="A173" s="367"/>
      <c r="B173" s="759" t="s">
        <v>357</v>
      </c>
      <c r="D173" s="392"/>
      <c r="E173" s="363"/>
      <c r="F173" s="392"/>
    </row>
    <row r="174" spans="1:6" s="407" customFormat="1" x14ac:dyDescent="0.25">
      <c r="A174" s="367"/>
      <c r="B174" s="406"/>
      <c r="C174" s="407" t="s">
        <v>179</v>
      </c>
      <c r="D174" s="392">
        <f>D138</f>
        <v>50.41</v>
      </c>
      <c r="E174" s="363"/>
      <c r="F174" s="409"/>
    </row>
    <row r="175" spans="1:6" s="407" customFormat="1" x14ac:dyDescent="0.25">
      <c r="A175" s="367"/>
      <c r="B175" s="406"/>
      <c r="D175" s="392"/>
      <c r="E175" s="363"/>
      <c r="F175" s="392"/>
    </row>
    <row r="176" spans="1:6" s="407" customFormat="1" ht="26.4" x14ac:dyDescent="0.25">
      <c r="A176" s="367"/>
      <c r="B176" s="406" t="s">
        <v>187</v>
      </c>
      <c r="D176" s="392"/>
      <c r="E176" s="363"/>
      <c r="F176" s="392"/>
    </row>
    <row r="177" spans="1:6" s="407" customFormat="1" x14ac:dyDescent="0.25">
      <c r="A177" s="367"/>
      <c r="B177" s="406"/>
      <c r="C177" s="407" t="s">
        <v>179</v>
      </c>
      <c r="D177" s="392">
        <f>D174</f>
        <v>50.41</v>
      </c>
      <c r="E177" s="363"/>
      <c r="F177" s="409"/>
    </row>
    <row r="178" spans="1:6" s="407" customFormat="1" x14ac:dyDescent="0.25">
      <c r="A178" s="367"/>
      <c r="B178" s="406"/>
      <c r="D178" s="392"/>
      <c r="E178" s="357"/>
      <c r="F178" s="392"/>
    </row>
    <row r="179" spans="1:6" s="407" customFormat="1" x14ac:dyDescent="0.25">
      <c r="A179" s="367"/>
      <c r="B179" s="406" t="s">
        <v>206</v>
      </c>
      <c r="D179" s="392"/>
      <c r="E179" s="357"/>
      <c r="F179" s="392"/>
    </row>
    <row r="180" spans="1:6" s="407" customFormat="1" x14ac:dyDescent="0.25">
      <c r="A180" s="367"/>
      <c r="B180" s="389"/>
      <c r="C180" s="407" t="s">
        <v>201</v>
      </c>
      <c r="D180" s="392">
        <v>1</v>
      </c>
      <c r="E180" s="357"/>
      <c r="F180" s="392"/>
    </row>
    <row r="181" spans="1:6" s="407" customFormat="1" x14ac:dyDescent="0.25">
      <c r="A181" s="367"/>
      <c r="B181" s="410"/>
      <c r="D181" s="392"/>
      <c r="E181" s="363"/>
      <c r="F181" s="392"/>
    </row>
    <row r="182" spans="1:6" s="407" customFormat="1" x14ac:dyDescent="0.25">
      <c r="A182" s="367"/>
      <c r="B182" s="413" t="s">
        <v>332</v>
      </c>
      <c r="D182" s="392"/>
      <c r="E182" s="363"/>
      <c r="F182" s="392"/>
    </row>
    <row r="183" spans="1:6" s="407" customFormat="1" x14ac:dyDescent="0.25">
      <c r="A183" s="367"/>
      <c r="B183" s="389"/>
      <c r="C183" s="407" t="s">
        <v>211</v>
      </c>
      <c r="D183" s="392">
        <v>1</v>
      </c>
      <c r="E183" s="363"/>
      <c r="F183" s="409"/>
    </row>
    <row r="184" spans="1:6" s="407" customFormat="1" x14ac:dyDescent="0.25">
      <c r="A184" s="367"/>
      <c r="B184" s="389"/>
      <c r="E184" s="357"/>
      <c r="F184" s="392"/>
    </row>
    <row r="185" spans="1:6" s="407" customFormat="1" x14ac:dyDescent="0.25">
      <c r="A185" s="367"/>
      <c r="B185" s="417" t="s">
        <v>216</v>
      </c>
      <c r="C185" s="418" t="s">
        <v>331</v>
      </c>
      <c r="D185" s="417">
        <v>8</v>
      </c>
      <c r="E185" s="365"/>
      <c r="F185" s="409">
        <f>ROUND(ROUND(D185,2)*E185,2)</f>
        <v>0</v>
      </c>
    </row>
    <row r="186" spans="1:6" s="405" customFormat="1" ht="13.8" thickBot="1" x14ac:dyDescent="0.3">
      <c r="A186" s="420"/>
      <c r="B186" s="421"/>
      <c r="C186" s="422"/>
      <c r="D186" s="593"/>
      <c r="E186" s="366"/>
      <c r="F186" s="424"/>
    </row>
    <row r="187" spans="1:6" s="405" customFormat="1" x14ac:dyDescent="0.25">
      <c r="A187" s="399"/>
      <c r="B187" s="400" t="s">
        <v>247</v>
      </c>
      <c r="C187" s="425" t="s">
        <v>7</v>
      </c>
      <c r="D187" s="592"/>
      <c r="E187" s="359"/>
      <c r="F187" s="426">
        <f>F11+F18+F21+F24+F27+F30+F33+F36+F39+F42+F49+F52+F55+F58+F61+F64+F67+F70+F73+F131+F185</f>
        <v>0</v>
      </c>
    </row>
  </sheetData>
  <sheetProtection algorithmName="SHA-512" hashValue="++yscOxxH7/d01FYVE/36QCDrgq6ia7kUU0Q9lIj6v8/ueUYcGVVkCzaJlPfbzAXS28bcnCQL+JgbvOLVJ9x5Q==" saltValue="7uPRLiUlD/7VLGYqfcEjpg==" spinCount="100000" sheet="1" objects="1" scenarios="1"/>
  <mergeCells count="1">
    <mergeCell ref="B1:F1"/>
  </mergeCells>
  <pageMargins left="0.62992125984251968" right="0.27559055118110237" top="0.98425196850393704" bottom="0.98425196850393704" header="0.51181102362204722" footer="0.51181102362204722"/>
  <pageSetup paperSize="9" scale="88" orientation="portrait" useFirstPageNumber="1" r:id="rId1"/>
  <headerFooter alignWithMargins="0">
    <oddHeader>&amp;CRAZSVETLJAVA POVRŠIN ZA AVTOMOBILE V LUKI KOPER</oddHeader>
    <oddFooter>&amp;RPopis površina &amp;A, str. &amp;P</oddFooter>
  </headerFooter>
  <rowBreaks count="1" manualBreakCount="1">
    <brk id="112"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I118"/>
  <sheetViews>
    <sheetView view="pageBreakPreview" zoomScaleNormal="85" zoomScaleSheetLayoutView="100" workbookViewId="0">
      <selection activeCell="E22" sqref="E22"/>
    </sheetView>
  </sheetViews>
  <sheetFormatPr defaultColWidth="9.109375" defaultRowHeight="13.2" x14ac:dyDescent="0.25"/>
  <cols>
    <col min="1" max="1" width="6.6640625" style="584" customWidth="1"/>
    <col min="2" max="2" width="59.5546875" style="448" customWidth="1"/>
    <col min="3" max="3" width="6.6640625" style="585" customWidth="1"/>
    <col min="4" max="4" width="8.6640625" style="449" customWidth="1"/>
    <col min="5" max="5" width="10.6640625" style="450" customWidth="1"/>
    <col min="6" max="6" width="10.6640625" style="428" customWidth="1"/>
    <col min="7" max="7" width="30.33203125" style="407" customWidth="1"/>
    <col min="8" max="8" width="12.44140625" style="428" customWidth="1"/>
    <col min="9" max="16384" width="9.109375" style="428"/>
  </cols>
  <sheetData>
    <row r="1" spans="1:8" s="585" customFormat="1" ht="15.75" customHeight="1" x14ac:dyDescent="0.3">
      <c r="A1" s="594"/>
      <c r="B1" s="747" t="s">
        <v>15</v>
      </c>
      <c r="C1" s="758"/>
      <c r="D1" s="758"/>
      <c r="E1" s="758"/>
      <c r="F1" s="758"/>
      <c r="G1" s="368"/>
    </row>
    <row r="2" spans="1:8" s="589" customFormat="1" x14ac:dyDescent="0.25">
      <c r="A2" s="595"/>
      <c r="B2" s="596"/>
      <c r="C2" s="371"/>
      <c r="D2" s="372"/>
      <c r="E2" s="597"/>
      <c r="F2" s="374"/>
      <c r="G2" s="375"/>
    </row>
    <row r="3" spans="1:8" s="589" customFormat="1" ht="15.6" x14ac:dyDescent="0.25">
      <c r="A3" s="598"/>
      <c r="B3" s="377" t="s">
        <v>237</v>
      </c>
      <c r="C3" s="599"/>
      <c r="D3" s="600"/>
      <c r="E3" s="601"/>
      <c r="F3" s="602"/>
      <c r="G3" s="375"/>
    </row>
    <row r="4" spans="1:8" s="589" customFormat="1" ht="13.8" x14ac:dyDescent="0.25">
      <c r="A4" s="598"/>
      <c r="B4" s="382"/>
      <c r="C4" s="599"/>
      <c r="D4" s="600"/>
      <c r="E4" s="601"/>
      <c r="F4" s="602"/>
      <c r="G4" s="375"/>
    </row>
    <row r="5" spans="1:8" s="604" customFormat="1" ht="15.6" x14ac:dyDescent="0.25">
      <c r="A5" s="581" t="s">
        <v>253</v>
      </c>
      <c r="B5" s="384" t="s">
        <v>241</v>
      </c>
      <c r="C5" s="385"/>
      <c r="D5" s="385"/>
      <c r="E5" s="385"/>
      <c r="F5" s="385"/>
      <c r="G5" s="603"/>
    </row>
    <row r="6" spans="1:8" s="583" customFormat="1" ht="15.6" x14ac:dyDescent="0.25">
      <c r="A6" s="581"/>
      <c r="B6" s="384"/>
      <c r="C6" s="385"/>
      <c r="D6" s="385"/>
      <c r="E6" s="385"/>
      <c r="F6" s="385"/>
      <c r="G6" s="385"/>
    </row>
    <row r="7" spans="1:8" s="589" customFormat="1" ht="13.8" thickBot="1" x14ac:dyDescent="0.3">
      <c r="A7" s="584"/>
      <c r="B7" s="448"/>
      <c r="C7" s="585"/>
      <c r="D7" s="449"/>
      <c r="E7" s="450"/>
      <c r="F7" s="428"/>
      <c r="G7" s="375"/>
    </row>
    <row r="8" spans="1:8" s="589" customFormat="1" ht="27" thickBot="1" x14ac:dyDescent="0.3">
      <c r="A8" s="590" t="s">
        <v>8</v>
      </c>
      <c r="B8" s="452" t="s">
        <v>9</v>
      </c>
      <c r="C8" s="395" t="s">
        <v>10</v>
      </c>
      <c r="D8" s="396" t="s">
        <v>1</v>
      </c>
      <c r="E8" s="453" t="s">
        <v>12</v>
      </c>
      <c r="F8" s="398" t="s">
        <v>11</v>
      </c>
      <c r="G8" s="375"/>
    </row>
    <row r="9" spans="1:8" s="405" customFormat="1" x14ac:dyDescent="0.25">
      <c r="A9" s="376"/>
      <c r="B9" s="605"/>
      <c r="C9" s="45"/>
      <c r="D9" s="46"/>
      <c r="E9" s="549"/>
      <c r="F9" s="606"/>
      <c r="G9" s="607"/>
      <c r="H9" s="608"/>
    </row>
    <row r="10" spans="1:8" s="609" customFormat="1" ht="118.8" x14ac:dyDescent="0.25">
      <c r="A10" s="367">
        <v>1</v>
      </c>
      <c r="B10" s="57" t="s">
        <v>77</v>
      </c>
      <c r="C10" s="45" t="s">
        <v>6</v>
      </c>
      <c r="D10" s="46">
        <v>2</v>
      </c>
      <c r="E10" s="162"/>
      <c r="F10" s="409">
        <f>ROUND(ROUND(D10,2)*E10,2)</f>
        <v>0</v>
      </c>
    </row>
    <row r="11" spans="1:8" s="405" customFormat="1" x14ac:dyDescent="0.25">
      <c r="A11" s="376"/>
      <c r="B11" s="610"/>
      <c r="C11" s="610"/>
      <c r="D11" s="611"/>
      <c r="E11" s="363"/>
      <c r="F11" s="47"/>
      <c r="G11" s="607"/>
      <c r="H11" s="608"/>
    </row>
    <row r="12" spans="1:8" s="609" customFormat="1" ht="52.8" x14ac:dyDescent="0.25">
      <c r="A12" s="44" t="s">
        <v>289</v>
      </c>
      <c r="B12" s="57" t="s">
        <v>94</v>
      </c>
      <c r="C12" s="45" t="s">
        <v>6</v>
      </c>
      <c r="D12" s="46">
        <v>2</v>
      </c>
      <c r="E12" s="162"/>
      <c r="F12" s="409">
        <f>ROUND(ROUND(D12,2)*E12,2)</f>
        <v>0</v>
      </c>
    </row>
    <row r="13" spans="1:8" s="609" customFormat="1" ht="13.8" x14ac:dyDescent="0.25">
      <c r="A13" s="44"/>
      <c r="B13" s="57"/>
      <c r="C13" s="45"/>
      <c r="D13" s="46"/>
      <c r="E13" s="58"/>
      <c r="F13" s="47"/>
    </row>
    <row r="14" spans="1:8" s="613" customFormat="1" ht="26.4" x14ac:dyDescent="0.25">
      <c r="A14" s="44" t="s">
        <v>290</v>
      </c>
      <c r="B14" s="57" t="s">
        <v>14</v>
      </c>
      <c r="C14" s="45"/>
      <c r="D14" s="46"/>
      <c r="E14" s="550"/>
      <c r="F14" s="47"/>
      <c r="G14" s="47"/>
    </row>
    <row r="15" spans="1:8" s="613" customFormat="1" x14ac:dyDescent="0.25">
      <c r="A15" s="44"/>
      <c r="B15" s="49" t="s">
        <v>65</v>
      </c>
      <c r="C15" s="61" t="s">
        <v>3</v>
      </c>
      <c r="D15" s="62">
        <v>300</v>
      </c>
      <c r="E15" s="551"/>
      <c r="F15" s="409">
        <f>ROUND(ROUND(D15,2)*E15,2)</f>
        <v>0</v>
      </c>
      <c r="G15" s="47"/>
    </row>
    <row r="16" spans="1:8" s="613" customFormat="1" x14ac:dyDescent="0.25">
      <c r="A16" s="614"/>
      <c r="B16" s="615"/>
      <c r="C16" s="425"/>
      <c r="D16" s="616"/>
      <c r="E16" s="353"/>
      <c r="F16" s="47"/>
    </row>
    <row r="17" spans="1:8" s="613" customFormat="1" x14ac:dyDescent="0.25">
      <c r="A17" s="44" t="s">
        <v>291</v>
      </c>
      <c r="B17" s="617" t="s">
        <v>102</v>
      </c>
      <c r="C17" s="45"/>
      <c r="D17" s="46"/>
      <c r="E17" s="550"/>
      <c r="F17" s="47"/>
      <c r="G17" s="47"/>
    </row>
    <row r="18" spans="1:8" s="613" customFormat="1" x14ac:dyDescent="0.25">
      <c r="A18" s="44"/>
      <c r="B18" s="605" t="s">
        <v>101</v>
      </c>
      <c r="C18" s="61" t="s">
        <v>3</v>
      </c>
      <c r="D18" s="62">
        <v>230</v>
      </c>
      <c r="E18" s="551"/>
      <c r="F18" s="409">
        <f>ROUND(ROUND(D18,2)*E18,2)</f>
        <v>0</v>
      </c>
      <c r="G18" s="47"/>
    </row>
    <row r="19" spans="1:8" s="613" customFormat="1" x14ac:dyDescent="0.25">
      <c r="A19" s="44"/>
      <c r="B19" s="57"/>
      <c r="C19" s="45"/>
      <c r="D19" s="46"/>
      <c r="E19" s="550"/>
      <c r="F19" s="47"/>
      <c r="G19" s="47"/>
    </row>
    <row r="20" spans="1:8" s="613" customFormat="1" ht="39.6" x14ac:dyDescent="0.25">
      <c r="A20" s="44" t="s">
        <v>292</v>
      </c>
      <c r="B20" s="617" t="s">
        <v>13</v>
      </c>
      <c r="C20" s="618"/>
      <c r="D20" s="619"/>
      <c r="E20" s="550"/>
      <c r="F20" s="47"/>
      <c r="G20" s="408"/>
    </row>
    <row r="21" spans="1:8" s="613" customFormat="1" x14ac:dyDescent="0.25">
      <c r="A21" s="399"/>
      <c r="B21" s="605" t="s">
        <v>5</v>
      </c>
      <c r="C21" s="618" t="s">
        <v>3</v>
      </c>
      <c r="D21" s="619">
        <v>50</v>
      </c>
      <c r="E21" s="551"/>
      <c r="F21" s="409">
        <f>ROUND(ROUND(D21,2)*E21,2)</f>
        <v>0</v>
      </c>
      <c r="G21" s="408"/>
    </row>
    <row r="22" spans="1:8" s="624" customFormat="1" x14ac:dyDescent="0.25">
      <c r="A22" s="620"/>
      <c r="B22" s="621"/>
      <c r="C22" s="622"/>
      <c r="D22" s="623"/>
      <c r="E22" s="554"/>
      <c r="F22" s="47"/>
    </row>
    <row r="23" spans="1:8" s="624" customFormat="1" ht="26.4" x14ac:dyDescent="0.25">
      <c r="A23" s="44" t="s">
        <v>293</v>
      </c>
      <c r="B23" s="621" t="s">
        <v>81</v>
      </c>
      <c r="C23" s="618" t="s">
        <v>2</v>
      </c>
      <c r="D23" s="619">
        <v>25</v>
      </c>
      <c r="E23" s="694"/>
      <c r="F23" s="409">
        <f>ROUND(ROUND(D23,2)*E23,2)</f>
        <v>0</v>
      </c>
    </row>
    <row r="24" spans="1:8" s="629" customFormat="1" x14ac:dyDescent="0.25">
      <c r="A24" s="625"/>
      <c r="B24" s="626"/>
      <c r="C24" s="627"/>
      <c r="D24" s="628"/>
      <c r="E24" s="550"/>
      <c r="F24" s="47"/>
    </row>
    <row r="25" spans="1:8" s="629" customFormat="1" x14ac:dyDescent="0.25">
      <c r="A25" s="44" t="s">
        <v>294</v>
      </c>
      <c r="B25" s="617" t="s">
        <v>82</v>
      </c>
      <c r="C25" s="627" t="s">
        <v>2</v>
      </c>
      <c r="D25" s="628">
        <v>2</v>
      </c>
      <c r="E25" s="551"/>
      <c r="F25" s="409">
        <f>ROUND(ROUND(D25,2)*E25,2)</f>
        <v>0</v>
      </c>
    </row>
    <row r="26" spans="1:8" s="405" customFormat="1" x14ac:dyDescent="0.25">
      <c r="A26" s="44"/>
      <c r="B26" s="617"/>
      <c r="C26" s="618"/>
      <c r="D26" s="619"/>
      <c r="E26" s="554"/>
      <c r="F26" s="47"/>
      <c r="H26" s="409"/>
    </row>
    <row r="27" spans="1:8" s="405" customFormat="1" ht="39" customHeight="1" x14ac:dyDescent="0.25">
      <c r="A27" s="44" t="s">
        <v>295</v>
      </c>
      <c r="B27" s="617" t="s">
        <v>79</v>
      </c>
      <c r="C27" s="618" t="s">
        <v>2</v>
      </c>
      <c r="D27" s="619">
        <v>12</v>
      </c>
      <c r="E27" s="365"/>
      <c r="F27" s="409">
        <f>ROUND(ROUND(D27,2)*E27,2)</f>
        <v>0</v>
      </c>
    </row>
    <row r="28" spans="1:8" s="633" customFormat="1" ht="12.75" customHeight="1" x14ac:dyDescent="0.25">
      <c r="A28" s="630"/>
      <c r="B28" s="631"/>
      <c r="C28" s="632"/>
      <c r="E28" s="555"/>
      <c r="F28" s="47"/>
    </row>
    <row r="29" spans="1:8" s="633" customFormat="1" ht="66" x14ac:dyDescent="0.25">
      <c r="A29" s="44" t="s">
        <v>296</v>
      </c>
      <c r="B29" s="634" t="s">
        <v>70</v>
      </c>
      <c r="C29" s="635"/>
      <c r="E29" s="555"/>
      <c r="F29" s="47"/>
    </row>
    <row r="30" spans="1:8" s="633" customFormat="1" ht="15.6" x14ac:dyDescent="0.25">
      <c r="A30" s="630"/>
      <c r="B30" s="636" t="s">
        <v>67</v>
      </c>
      <c r="C30" s="637" t="s">
        <v>3</v>
      </c>
      <c r="D30" s="635">
        <v>250</v>
      </c>
      <c r="E30" s="556"/>
      <c r="F30" s="409">
        <f>ROUND(ROUND(D30,2)*E30,2)</f>
        <v>0</v>
      </c>
    </row>
    <row r="31" spans="1:8" s="633" customFormat="1" ht="15.75" customHeight="1" x14ac:dyDescent="0.25">
      <c r="A31" s="630"/>
      <c r="B31" s="636" t="s">
        <v>48</v>
      </c>
      <c r="C31" s="635" t="s">
        <v>2</v>
      </c>
      <c r="D31" s="635">
        <v>2</v>
      </c>
      <c r="E31" s="365"/>
      <c r="F31" s="409">
        <f>ROUND(ROUND(D31,2)*E31,2)</f>
        <v>0</v>
      </c>
    </row>
    <row r="32" spans="1:8" s="638" customFormat="1" x14ac:dyDescent="0.25">
      <c r="A32" s="376"/>
      <c r="B32" s="605" t="s">
        <v>69</v>
      </c>
      <c r="C32" s="635" t="s">
        <v>2</v>
      </c>
      <c r="D32" s="635">
        <v>20</v>
      </c>
      <c r="E32" s="365"/>
      <c r="F32" s="409">
        <f>ROUND(ROUND(D32,2)*E32,2)</f>
        <v>0</v>
      </c>
    </row>
    <row r="33" spans="1:8" s="638" customFormat="1" x14ac:dyDescent="0.25">
      <c r="A33" s="376"/>
      <c r="B33" s="605" t="s">
        <v>68</v>
      </c>
      <c r="C33" s="635" t="s">
        <v>2</v>
      </c>
      <c r="D33" s="635">
        <v>12</v>
      </c>
      <c r="E33" s="365"/>
      <c r="F33" s="409">
        <f>ROUND(ROUND(D33,2)*E33,2)</f>
        <v>0</v>
      </c>
    </row>
    <row r="34" spans="1:8" s="405" customFormat="1" x14ac:dyDescent="0.25">
      <c r="A34" s="614"/>
      <c r="B34" s="617"/>
      <c r="C34" s="618"/>
      <c r="D34" s="619"/>
      <c r="E34" s="363"/>
      <c r="F34" s="47"/>
    </row>
    <row r="35" spans="1:8" s="405" customFormat="1" ht="26.4" x14ac:dyDescent="0.25">
      <c r="A35" s="44" t="s">
        <v>297</v>
      </c>
      <c r="B35" s="639" t="s">
        <v>76</v>
      </c>
      <c r="C35" s="635" t="s">
        <v>2</v>
      </c>
      <c r="D35" s="635">
        <v>2</v>
      </c>
      <c r="E35" s="365"/>
      <c r="F35" s="409">
        <f>ROUND(ROUND(D35,2)*E35,2)</f>
        <v>0</v>
      </c>
    </row>
    <row r="36" spans="1:8" s="642" customFormat="1" x14ac:dyDescent="0.25">
      <c r="A36" s="376"/>
      <c r="B36" s="615"/>
      <c r="C36" s="425"/>
      <c r="D36" s="640"/>
      <c r="E36" s="557"/>
      <c r="F36" s="47"/>
      <c r="G36" s="641"/>
    </row>
    <row r="37" spans="1:8" s="642" customFormat="1" ht="39.6" x14ac:dyDescent="0.25">
      <c r="A37" s="44" t="s">
        <v>298</v>
      </c>
      <c r="B37" s="639" t="s">
        <v>38</v>
      </c>
      <c r="C37" s="643"/>
      <c r="D37" s="644"/>
      <c r="E37" s="558"/>
      <c r="F37" s="47"/>
      <c r="G37" s="645"/>
    </row>
    <row r="38" spans="1:8" s="405" customFormat="1" x14ac:dyDescent="0.25">
      <c r="A38" s="376"/>
      <c r="B38" s="617" t="s">
        <v>22</v>
      </c>
      <c r="C38" s="618" t="s">
        <v>2</v>
      </c>
      <c r="D38" s="607">
        <v>1</v>
      </c>
      <c r="E38" s="554"/>
      <c r="F38" s="47"/>
      <c r="G38" s="612"/>
      <c r="H38" s="646"/>
    </row>
    <row r="39" spans="1:8" s="405" customFormat="1" x14ac:dyDescent="0.25">
      <c r="A39" s="376"/>
      <c r="B39" s="617" t="s">
        <v>23</v>
      </c>
      <c r="C39" s="618" t="s">
        <v>2</v>
      </c>
      <c r="D39" s="647">
        <v>2</v>
      </c>
      <c r="E39" s="363"/>
      <c r="F39" s="47"/>
      <c r="G39" s="408"/>
      <c r="H39" s="646"/>
    </row>
    <row r="40" spans="1:8" s="405" customFormat="1" x14ac:dyDescent="0.25">
      <c r="A40" s="376"/>
      <c r="B40" s="617" t="s">
        <v>24</v>
      </c>
      <c r="C40" s="618" t="s">
        <v>2</v>
      </c>
      <c r="D40" s="647">
        <v>2</v>
      </c>
      <c r="E40" s="363"/>
      <c r="F40" s="47"/>
      <c r="G40" s="408"/>
      <c r="H40" s="646"/>
    </row>
    <row r="41" spans="1:8" s="405" customFormat="1" x14ac:dyDescent="0.25">
      <c r="A41" s="376"/>
      <c r="B41" s="617" t="s">
        <v>55</v>
      </c>
      <c r="C41" s="618" t="s">
        <v>2</v>
      </c>
      <c r="D41" s="647">
        <v>1</v>
      </c>
      <c r="E41" s="363"/>
      <c r="F41" s="47"/>
      <c r="G41" s="408"/>
      <c r="H41" s="646"/>
    </row>
    <row r="42" spans="1:8" s="405" customFormat="1" x14ac:dyDescent="0.25">
      <c r="A42" s="376"/>
      <c r="B42" s="617" t="s">
        <v>39</v>
      </c>
      <c r="C42" s="618" t="s">
        <v>2</v>
      </c>
      <c r="D42" s="647">
        <v>1</v>
      </c>
      <c r="E42" s="363"/>
      <c r="F42" s="47"/>
      <c r="G42" s="408"/>
      <c r="H42" s="646"/>
    </row>
    <row r="43" spans="1:8" s="405" customFormat="1" x14ac:dyDescent="0.25">
      <c r="A43" s="376"/>
      <c r="B43" s="617" t="s">
        <v>40</v>
      </c>
      <c r="C43" s="618" t="s">
        <v>2</v>
      </c>
      <c r="D43" s="607">
        <v>2</v>
      </c>
      <c r="E43" s="554"/>
      <c r="F43" s="47"/>
      <c r="G43" s="612"/>
      <c r="H43" s="646"/>
    </row>
    <row r="44" spans="1:8" s="405" customFormat="1" x14ac:dyDescent="0.25">
      <c r="A44" s="376"/>
      <c r="B44" s="617" t="s">
        <v>25</v>
      </c>
      <c r="C44" s="618" t="s">
        <v>2</v>
      </c>
      <c r="D44" s="607">
        <v>4</v>
      </c>
      <c r="E44" s="554"/>
      <c r="F44" s="47"/>
      <c r="G44" s="612"/>
      <c r="H44" s="646"/>
    </row>
    <row r="45" spans="1:8" s="405" customFormat="1" ht="26.4" x14ac:dyDescent="0.25">
      <c r="A45" s="614"/>
      <c r="B45" s="617" t="s">
        <v>26</v>
      </c>
      <c r="C45" s="618" t="s">
        <v>2</v>
      </c>
      <c r="D45" s="618">
        <v>1</v>
      </c>
      <c r="E45" s="363"/>
      <c r="F45" s="47"/>
    </row>
    <row r="46" spans="1:8" s="405" customFormat="1" x14ac:dyDescent="0.25">
      <c r="A46" s="614"/>
      <c r="B46" s="617" t="s">
        <v>62</v>
      </c>
      <c r="C46" s="618" t="s">
        <v>2</v>
      </c>
      <c r="D46" s="607">
        <v>7</v>
      </c>
      <c r="E46" s="363"/>
      <c r="F46" s="47"/>
    </row>
    <row r="47" spans="1:8" s="405" customFormat="1" x14ac:dyDescent="0.25">
      <c r="A47" s="614"/>
      <c r="B47" s="617" t="s">
        <v>61</v>
      </c>
      <c r="C47" s="618" t="s">
        <v>2</v>
      </c>
      <c r="D47" s="607">
        <v>7</v>
      </c>
      <c r="E47" s="363"/>
      <c r="F47" s="47"/>
    </row>
    <row r="48" spans="1:8" s="405" customFormat="1" x14ac:dyDescent="0.25">
      <c r="A48" s="614"/>
      <c r="B48" s="617" t="s">
        <v>60</v>
      </c>
      <c r="C48" s="618" t="s">
        <v>2</v>
      </c>
      <c r="D48" s="607">
        <v>7</v>
      </c>
      <c r="E48" s="363"/>
      <c r="F48" s="47"/>
    </row>
    <row r="49" spans="1:8" s="405" customFormat="1" x14ac:dyDescent="0.25">
      <c r="A49" s="614"/>
      <c r="B49" s="617" t="s">
        <v>59</v>
      </c>
      <c r="C49" s="618" t="s">
        <v>2</v>
      </c>
      <c r="D49" s="607">
        <v>7</v>
      </c>
      <c r="E49" s="363"/>
      <c r="F49" s="47"/>
    </row>
    <row r="50" spans="1:8" s="405" customFormat="1" x14ac:dyDescent="0.25">
      <c r="A50" s="614"/>
      <c r="B50" s="617" t="s">
        <v>58</v>
      </c>
      <c r="C50" s="618" t="s">
        <v>2</v>
      </c>
      <c r="D50" s="618">
        <v>4</v>
      </c>
      <c r="E50" s="363"/>
      <c r="F50" s="47"/>
    </row>
    <row r="51" spans="1:8" s="405" customFormat="1" x14ac:dyDescent="0.25">
      <c r="A51" s="614"/>
      <c r="B51" s="617" t="s">
        <v>57</v>
      </c>
      <c r="C51" s="618" t="s">
        <v>2</v>
      </c>
      <c r="D51" s="618">
        <v>4</v>
      </c>
      <c r="E51" s="363"/>
      <c r="F51" s="47"/>
    </row>
    <row r="52" spans="1:8" s="405" customFormat="1" x14ac:dyDescent="0.25">
      <c r="A52" s="614"/>
      <c r="B52" s="617" t="s">
        <v>56</v>
      </c>
      <c r="C52" s="618" t="s">
        <v>2</v>
      </c>
      <c r="D52" s="618">
        <v>4</v>
      </c>
      <c r="E52" s="363"/>
      <c r="F52" s="47"/>
    </row>
    <row r="53" spans="1:8" s="405" customFormat="1" x14ac:dyDescent="0.25">
      <c r="A53" s="614"/>
      <c r="B53" s="617" t="s">
        <v>27</v>
      </c>
      <c r="C53" s="618" t="s">
        <v>2</v>
      </c>
      <c r="D53" s="618">
        <v>4</v>
      </c>
      <c r="E53" s="363"/>
      <c r="F53" s="47"/>
    </row>
    <row r="54" spans="1:8" s="651" customFormat="1" x14ac:dyDescent="0.25">
      <c r="A54" s="648"/>
      <c r="B54" s="617" t="s">
        <v>28</v>
      </c>
      <c r="C54" s="618" t="s">
        <v>2</v>
      </c>
      <c r="D54" s="618">
        <v>1</v>
      </c>
      <c r="E54" s="695"/>
      <c r="F54" s="47"/>
      <c r="G54" s="649"/>
      <c r="H54" s="650"/>
    </row>
    <row r="55" spans="1:8" s="405" customFormat="1" ht="39.6" x14ac:dyDescent="0.25">
      <c r="A55" s="376"/>
      <c r="B55" s="617" t="s">
        <v>29</v>
      </c>
      <c r="C55" s="618" t="s">
        <v>2</v>
      </c>
      <c r="D55" s="647">
        <v>1</v>
      </c>
      <c r="E55" s="363"/>
      <c r="F55" s="47"/>
      <c r="G55" s="408"/>
      <c r="H55" s="646"/>
    </row>
    <row r="56" spans="1:8" s="405" customFormat="1" x14ac:dyDescent="0.25">
      <c r="A56" s="376"/>
      <c r="B56" s="605" t="s">
        <v>30</v>
      </c>
      <c r="C56" s="618" t="s">
        <v>2</v>
      </c>
      <c r="D56" s="607">
        <v>1</v>
      </c>
      <c r="E56" s="554"/>
      <c r="F56" s="47"/>
      <c r="G56" s="612"/>
      <c r="H56" s="646"/>
    </row>
    <row r="57" spans="1:8" s="405" customFormat="1" x14ac:dyDescent="0.25">
      <c r="A57" s="376"/>
      <c r="B57" s="652" t="s">
        <v>31</v>
      </c>
      <c r="C57" s="618" t="s">
        <v>2</v>
      </c>
      <c r="D57" s="607">
        <v>2</v>
      </c>
      <c r="E57" s="363"/>
      <c r="F57" s="47"/>
      <c r="H57" s="646"/>
    </row>
    <row r="58" spans="1:8" s="405" customFormat="1" x14ac:dyDescent="0.25">
      <c r="A58" s="376"/>
      <c r="B58" s="652" t="s">
        <v>32</v>
      </c>
      <c r="C58" s="618" t="s">
        <v>2</v>
      </c>
      <c r="D58" s="607">
        <v>2</v>
      </c>
      <c r="E58" s="363"/>
      <c r="F58" s="47"/>
      <c r="H58" s="646"/>
    </row>
    <row r="59" spans="1:8" s="405" customFormat="1" x14ac:dyDescent="0.25">
      <c r="A59" s="376"/>
      <c r="B59" s="652" t="s">
        <v>33</v>
      </c>
      <c r="C59" s="618" t="s">
        <v>2</v>
      </c>
      <c r="D59" s="607">
        <v>2</v>
      </c>
      <c r="E59" s="363"/>
      <c r="F59" s="47"/>
      <c r="H59" s="646"/>
    </row>
    <row r="60" spans="1:8" s="405" customFormat="1" x14ac:dyDescent="0.25">
      <c r="A60" s="376"/>
      <c r="B60" s="652" t="s">
        <v>34</v>
      </c>
      <c r="C60" s="618" t="s">
        <v>2</v>
      </c>
      <c r="D60" s="607">
        <v>2</v>
      </c>
      <c r="E60" s="363"/>
      <c r="F60" s="47"/>
      <c r="H60" s="646"/>
    </row>
    <row r="61" spans="1:8" s="405" customFormat="1" ht="26.4" x14ac:dyDescent="0.25">
      <c r="A61" s="376"/>
      <c r="B61" s="605" t="s">
        <v>35</v>
      </c>
      <c r="C61" s="618" t="s">
        <v>2</v>
      </c>
      <c r="D61" s="618">
        <v>1</v>
      </c>
      <c r="E61" s="363"/>
      <c r="F61" s="47"/>
    </row>
    <row r="62" spans="1:8" s="405" customFormat="1" x14ac:dyDescent="0.25">
      <c r="A62" s="376"/>
      <c r="B62" s="652" t="s">
        <v>36</v>
      </c>
      <c r="C62" s="618" t="s">
        <v>2</v>
      </c>
      <c r="D62" s="607">
        <v>1</v>
      </c>
      <c r="E62" s="363"/>
      <c r="F62" s="47"/>
      <c r="H62" s="646"/>
    </row>
    <row r="63" spans="1:8" s="405" customFormat="1" x14ac:dyDescent="0.25">
      <c r="A63" s="376"/>
      <c r="B63" s="652" t="s">
        <v>34</v>
      </c>
      <c r="C63" s="618" t="s">
        <v>2</v>
      </c>
      <c r="D63" s="607">
        <v>1</v>
      </c>
      <c r="E63" s="363"/>
      <c r="F63" s="47"/>
      <c r="H63" s="646"/>
    </row>
    <row r="64" spans="1:8" s="405" customFormat="1" ht="26.4" x14ac:dyDescent="0.25">
      <c r="A64" s="653"/>
      <c r="B64" s="654" t="s">
        <v>53</v>
      </c>
      <c r="C64" s="375" t="s">
        <v>2</v>
      </c>
      <c r="D64" s="655">
        <v>1</v>
      </c>
      <c r="E64" s="696"/>
      <c r="F64" s="47"/>
      <c r="G64" s="656"/>
      <c r="H64" s="646"/>
    </row>
    <row r="65" spans="1:8" s="405" customFormat="1" x14ac:dyDescent="0.25">
      <c r="A65" s="653"/>
      <c r="B65" s="654" t="s">
        <v>54</v>
      </c>
      <c r="C65" s="375" t="s">
        <v>2</v>
      </c>
      <c r="D65" s="655">
        <v>1</v>
      </c>
      <c r="E65" s="696"/>
      <c r="F65" s="47"/>
      <c r="G65" s="656"/>
      <c r="H65" s="646"/>
    </row>
    <row r="66" spans="1:8" s="405" customFormat="1" x14ac:dyDescent="0.25">
      <c r="A66" s="376"/>
      <c r="B66" s="605" t="s">
        <v>37</v>
      </c>
      <c r="C66" s="618" t="s">
        <v>2</v>
      </c>
      <c r="D66" s="607">
        <v>3</v>
      </c>
      <c r="E66" s="554"/>
      <c r="F66" s="47"/>
      <c r="G66" s="612"/>
      <c r="H66" s="646"/>
    </row>
    <row r="67" spans="1:8" s="405" customFormat="1" ht="13.5" customHeight="1" x14ac:dyDescent="0.25">
      <c r="A67" s="614"/>
      <c r="B67" s="617" t="s">
        <v>41</v>
      </c>
      <c r="C67" s="618" t="s">
        <v>2</v>
      </c>
      <c r="D67" s="607">
        <v>1</v>
      </c>
      <c r="E67" s="554"/>
      <c r="F67" s="47"/>
      <c r="G67" s="408"/>
      <c r="H67" s="646"/>
    </row>
    <row r="68" spans="1:8" s="405" customFormat="1" x14ac:dyDescent="0.25">
      <c r="A68" s="614"/>
      <c r="B68" s="605" t="s">
        <v>93</v>
      </c>
      <c r="C68" s="618" t="s">
        <v>2</v>
      </c>
      <c r="D68" s="607">
        <v>1</v>
      </c>
      <c r="E68" s="554"/>
      <c r="F68" s="47"/>
      <c r="G68" s="408"/>
      <c r="H68" s="646"/>
    </row>
    <row r="69" spans="1:8" s="405" customFormat="1" x14ac:dyDescent="0.25">
      <c r="A69" s="614"/>
      <c r="B69" s="605" t="s">
        <v>42</v>
      </c>
      <c r="C69" s="618" t="s">
        <v>2</v>
      </c>
      <c r="D69" s="607">
        <v>1</v>
      </c>
      <c r="E69" s="554"/>
      <c r="F69" s="47"/>
      <c r="G69" s="408"/>
      <c r="H69" s="646"/>
    </row>
    <row r="70" spans="1:8" s="629" customFormat="1" ht="26.4" x14ac:dyDescent="0.25">
      <c r="A70" s="376"/>
      <c r="B70" s="605" t="s">
        <v>43</v>
      </c>
      <c r="C70" s="618" t="s">
        <v>2</v>
      </c>
      <c r="D70" s="647">
        <v>1</v>
      </c>
      <c r="E70" s="697"/>
      <c r="F70" s="47"/>
    </row>
    <row r="71" spans="1:8" s="629" customFormat="1" ht="15" customHeight="1" x14ac:dyDescent="0.25">
      <c r="A71" s="399"/>
      <c r="B71" s="652" t="s">
        <v>47</v>
      </c>
      <c r="C71" s="618" t="s">
        <v>2</v>
      </c>
      <c r="D71" s="619">
        <v>2</v>
      </c>
      <c r="E71" s="363"/>
      <c r="F71" s="47"/>
      <c r="G71" s="624"/>
    </row>
    <row r="72" spans="1:8" s="405" customFormat="1" x14ac:dyDescent="0.25">
      <c r="A72" s="376"/>
      <c r="B72" s="605" t="s">
        <v>44</v>
      </c>
      <c r="C72" s="618" t="s">
        <v>6</v>
      </c>
      <c r="D72" s="607">
        <v>1</v>
      </c>
      <c r="E72" s="554"/>
      <c r="F72" s="47"/>
      <c r="G72" s="408"/>
      <c r="H72" s="646"/>
    </row>
    <row r="73" spans="1:8" s="405" customFormat="1" x14ac:dyDescent="0.25">
      <c r="A73" s="376"/>
      <c r="B73" s="605" t="s">
        <v>18</v>
      </c>
      <c r="C73" s="618" t="s">
        <v>2</v>
      </c>
      <c r="D73" s="607">
        <v>1</v>
      </c>
      <c r="E73" s="554"/>
      <c r="F73" s="47"/>
      <c r="G73" s="612"/>
      <c r="H73" s="646"/>
    </row>
    <row r="74" spans="1:8" s="405" customFormat="1" ht="26.4" x14ac:dyDescent="0.25">
      <c r="A74" s="376"/>
      <c r="B74" s="605" t="s">
        <v>19</v>
      </c>
      <c r="C74" s="618" t="s">
        <v>6</v>
      </c>
      <c r="D74" s="607">
        <v>1</v>
      </c>
      <c r="E74" s="554"/>
      <c r="F74" s="47"/>
      <c r="G74" s="612"/>
      <c r="H74" s="646"/>
    </row>
    <row r="75" spans="1:8" s="405" customFormat="1" ht="26.4" x14ac:dyDescent="0.25">
      <c r="A75" s="376"/>
      <c r="B75" s="605" t="s">
        <v>45</v>
      </c>
      <c r="C75" s="618" t="s">
        <v>6</v>
      </c>
      <c r="D75" s="607">
        <v>1</v>
      </c>
      <c r="E75" s="554"/>
      <c r="F75" s="47"/>
      <c r="G75" s="612"/>
      <c r="H75" s="646"/>
    </row>
    <row r="76" spans="1:8" s="659" customFormat="1" x14ac:dyDescent="0.25">
      <c r="A76" s="399"/>
      <c r="B76" s="657" t="s">
        <v>17</v>
      </c>
      <c r="C76" s="658" t="s">
        <v>6</v>
      </c>
      <c r="D76" s="419">
        <v>1</v>
      </c>
      <c r="E76" s="561"/>
      <c r="F76" s="409">
        <f>ROUND(ROUND(D76,2)*E76,2)</f>
        <v>0</v>
      </c>
      <c r="G76" s="641"/>
    </row>
    <row r="77" spans="1:8" s="609" customFormat="1" ht="13.8" x14ac:dyDescent="0.25">
      <c r="A77" s="44"/>
      <c r="B77" s="49"/>
      <c r="C77" s="45"/>
      <c r="D77" s="46"/>
      <c r="E77" s="58"/>
      <c r="F77" s="47"/>
      <c r="G77" s="660"/>
    </row>
    <row r="78" spans="1:8" s="609" customFormat="1" ht="66" x14ac:dyDescent="0.25">
      <c r="A78" s="44" t="s">
        <v>299</v>
      </c>
      <c r="B78" s="661" t="s">
        <v>46</v>
      </c>
      <c r="C78" s="45"/>
      <c r="D78" s="88"/>
      <c r="E78" s="562"/>
      <c r="F78" s="47"/>
      <c r="G78" s="660"/>
    </row>
    <row r="79" spans="1:8" s="609" customFormat="1" ht="184.8" x14ac:dyDescent="0.25">
      <c r="A79" s="44"/>
      <c r="B79" s="662" t="s">
        <v>83</v>
      </c>
      <c r="C79" s="45"/>
      <c r="D79" s="88"/>
      <c r="E79" s="562"/>
      <c r="F79" s="47"/>
      <c r="G79" s="660"/>
    </row>
    <row r="80" spans="1:8" s="609" customFormat="1" ht="13.8" x14ac:dyDescent="0.25">
      <c r="A80" s="44"/>
      <c r="B80" s="657" t="s">
        <v>17</v>
      </c>
      <c r="C80" s="658" t="s">
        <v>6</v>
      </c>
      <c r="D80" s="419">
        <v>1</v>
      </c>
      <c r="E80" s="563"/>
      <c r="F80" s="409">
        <f>ROUND(ROUND(D80,2)*E80,2)</f>
        <v>0</v>
      </c>
      <c r="G80" s="660"/>
    </row>
    <row r="81" spans="1:8" s="613" customFormat="1" x14ac:dyDescent="0.25">
      <c r="A81" s="44"/>
      <c r="B81" s="605"/>
      <c r="C81" s="61"/>
      <c r="D81" s="62"/>
      <c r="E81" s="550"/>
      <c r="F81" s="47"/>
      <c r="G81" s="47"/>
    </row>
    <row r="82" spans="1:8" s="665" customFormat="1" ht="39.6" x14ac:dyDescent="0.25">
      <c r="A82" s="44" t="s">
        <v>300</v>
      </c>
      <c r="B82" s="663" t="s">
        <v>84</v>
      </c>
      <c r="C82" s="643" t="s">
        <v>3</v>
      </c>
      <c r="D82" s="664">
        <v>400</v>
      </c>
      <c r="E82" s="698"/>
      <c r="F82" s="409">
        <f>ROUND(ROUND(D82,2)*E82,2)</f>
        <v>0</v>
      </c>
    </row>
    <row r="83" spans="1:8" s="609" customFormat="1" ht="13.8" x14ac:dyDescent="0.25">
      <c r="A83" s="44"/>
      <c r="B83" s="615"/>
      <c r="C83" s="425"/>
      <c r="D83" s="640"/>
      <c r="E83" s="699"/>
      <c r="F83" s="47"/>
      <c r="G83" s="660"/>
    </row>
    <row r="84" spans="1:8" s="665" customFormat="1" ht="26.4" x14ac:dyDescent="0.25">
      <c r="A84" s="44" t="s">
        <v>301</v>
      </c>
      <c r="B84" s="605" t="s">
        <v>85</v>
      </c>
      <c r="C84" s="401"/>
      <c r="D84" s="402"/>
      <c r="E84" s="364"/>
      <c r="F84" s="47"/>
      <c r="H84" s="666"/>
    </row>
    <row r="85" spans="1:8" s="665" customFormat="1" ht="39.6" x14ac:dyDescent="0.25">
      <c r="A85" s="667"/>
      <c r="B85" s="668" t="s">
        <v>86</v>
      </c>
      <c r="C85" s="669" t="s">
        <v>2</v>
      </c>
      <c r="D85" s="664">
        <v>1</v>
      </c>
      <c r="E85" s="360"/>
      <c r="F85" s="47"/>
      <c r="G85" s="670"/>
    </row>
    <row r="86" spans="1:8" s="405" customFormat="1" ht="26.4" x14ac:dyDescent="0.25">
      <c r="A86" s="667"/>
      <c r="B86" s="617" t="s">
        <v>87</v>
      </c>
      <c r="C86" s="401" t="s">
        <v>2</v>
      </c>
      <c r="D86" s="664">
        <v>4</v>
      </c>
      <c r="E86" s="63"/>
      <c r="F86" s="47"/>
    </row>
    <row r="87" spans="1:8" s="665" customFormat="1" ht="26.4" x14ac:dyDescent="0.25">
      <c r="A87" s="667"/>
      <c r="B87" s="668" t="s">
        <v>99</v>
      </c>
      <c r="C87" s="401" t="s">
        <v>2</v>
      </c>
      <c r="D87" s="664">
        <v>6</v>
      </c>
      <c r="E87" s="360"/>
      <c r="F87" s="47"/>
      <c r="G87" s="670"/>
    </row>
    <row r="88" spans="1:8" s="405" customFormat="1" x14ac:dyDescent="0.25">
      <c r="A88" s="376"/>
      <c r="B88" s="605" t="s">
        <v>88</v>
      </c>
      <c r="C88" s="618" t="s">
        <v>6</v>
      </c>
      <c r="D88" s="647">
        <v>1</v>
      </c>
      <c r="E88" s="364"/>
      <c r="F88" s="47"/>
      <c r="G88" s="612"/>
      <c r="H88" s="646"/>
    </row>
    <row r="89" spans="1:8" s="638" customFormat="1" ht="12.75" customHeight="1" x14ac:dyDescent="0.25">
      <c r="A89" s="614"/>
      <c r="B89" s="657" t="s">
        <v>17</v>
      </c>
      <c r="C89" s="658" t="s">
        <v>6</v>
      </c>
      <c r="D89" s="671">
        <v>1</v>
      </c>
      <c r="E89" s="700"/>
      <c r="F89" s="409">
        <f>ROUND(ROUND(D89,2)*E89,2)</f>
        <v>0</v>
      </c>
    </row>
    <row r="90" spans="1:8" s="638" customFormat="1" ht="12.75" customHeight="1" x14ac:dyDescent="0.25">
      <c r="A90" s="614"/>
      <c r="B90" s="615"/>
      <c r="C90" s="425"/>
      <c r="D90" s="616"/>
      <c r="E90" s="364"/>
      <c r="F90" s="47"/>
    </row>
    <row r="91" spans="1:8" s="665" customFormat="1" ht="26.4" x14ac:dyDescent="0.25">
      <c r="A91" s="44" t="s">
        <v>302</v>
      </c>
      <c r="B91" s="605" t="s">
        <v>52</v>
      </c>
      <c r="C91" s="401"/>
      <c r="D91" s="402"/>
      <c r="E91" s="364"/>
      <c r="F91" s="47"/>
      <c r="H91" s="666"/>
    </row>
    <row r="92" spans="1:8" s="675" customFormat="1" ht="52.8" x14ac:dyDescent="0.25">
      <c r="A92" s="672"/>
      <c r="B92" s="617" t="s">
        <v>50</v>
      </c>
      <c r="C92" s="375" t="s">
        <v>2</v>
      </c>
      <c r="D92" s="655">
        <v>1</v>
      </c>
      <c r="E92" s="364"/>
      <c r="F92" s="47"/>
      <c r="G92" s="673"/>
      <c r="H92" s="674"/>
    </row>
    <row r="93" spans="1:8" s="405" customFormat="1" ht="26.4" x14ac:dyDescent="0.25">
      <c r="A93" s="653"/>
      <c r="B93" s="617" t="s">
        <v>51</v>
      </c>
      <c r="C93" s="375" t="s">
        <v>2</v>
      </c>
      <c r="D93" s="655">
        <v>1</v>
      </c>
      <c r="E93" s="364"/>
      <c r="F93" s="47"/>
      <c r="G93" s="656"/>
      <c r="H93" s="646"/>
    </row>
    <row r="94" spans="1:8" s="665" customFormat="1" ht="52.8" x14ac:dyDescent="0.25">
      <c r="A94" s="667"/>
      <c r="B94" s="617" t="s">
        <v>91</v>
      </c>
      <c r="C94" s="669" t="s">
        <v>2</v>
      </c>
      <c r="D94" s="664">
        <v>1</v>
      </c>
      <c r="E94" s="360"/>
      <c r="F94" s="47"/>
      <c r="G94" s="670"/>
    </row>
    <row r="95" spans="1:8" s="405" customFormat="1" ht="26.4" x14ac:dyDescent="0.25">
      <c r="A95" s="676"/>
      <c r="B95" s="617" t="s">
        <v>100</v>
      </c>
      <c r="C95" s="401" t="s">
        <v>2</v>
      </c>
      <c r="D95" s="664">
        <v>1</v>
      </c>
      <c r="E95" s="63"/>
      <c r="F95" s="47"/>
    </row>
    <row r="96" spans="1:8" s="665" customFormat="1" ht="26.4" x14ac:dyDescent="0.25">
      <c r="A96" s="667"/>
      <c r="B96" s="668" t="s">
        <v>90</v>
      </c>
      <c r="C96" s="401" t="s">
        <v>2</v>
      </c>
      <c r="D96" s="664">
        <v>6</v>
      </c>
      <c r="E96" s="360"/>
      <c r="F96" s="47"/>
      <c r="G96" s="670"/>
    </row>
    <row r="97" spans="1:9" s="405" customFormat="1" x14ac:dyDescent="0.25">
      <c r="A97" s="376"/>
      <c r="B97" s="605" t="s">
        <v>88</v>
      </c>
      <c r="C97" s="618" t="s">
        <v>6</v>
      </c>
      <c r="D97" s="647">
        <v>1</v>
      </c>
      <c r="E97" s="364"/>
      <c r="F97" s="47"/>
      <c r="G97" s="612"/>
      <c r="H97" s="646"/>
    </row>
    <row r="98" spans="1:9" s="638" customFormat="1" ht="12.75" customHeight="1" x14ac:dyDescent="0.25">
      <c r="A98" s="614"/>
      <c r="B98" s="657" t="s">
        <v>17</v>
      </c>
      <c r="C98" s="658" t="s">
        <v>6</v>
      </c>
      <c r="D98" s="671">
        <v>1</v>
      </c>
      <c r="E98" s="700"/>
      <c r="F98" s="409">
        <f>ROUND(ROUND(D98,2)*E98,2)</f>
        <v>0</v>
      </c>
    </row>
    <row r="99" spans="1:9" s="665" customFormat="1" x14ac:dyDescent="0.25">
      <c r="A99" s="667"/>
      <c r="B99" s="668"/>
      <c r="C99" s="669"/>
      <c r="D99" s="664"/>
      <c r="E99" s="360"/>
      <c r="F99" s="47"/>
      <c r="G99" s="670"/>
    </row>
    <row r="100" spans="1:9" s="405" customFormat="1" ht="39.6" x14ac:dyDescent="0.25">
      <c r="A100" s="44" t="s">
        <v>303</v>
      </c>
      <c r="B100" s="49" t="s">
        <v>49</v>
      </c>
      <c r="C100" s="61" t="s">
        <v>2</v>
      </c>
      <c r="D100" s="94">
        <v>16</v>
      </c>
      <c r="E100" s="185"/>
      <c r="F100" s="409">
        <f>ROUND(ROUND(D100,2)*E100,2)</f>
        <v>0</v>
      </c>
    </row>
    <row r="101" spans="1:9" s="405" customFormat="1" x14ac:dyDescent="0.25">
      <c r="A101" s="667"/>
      <c r="B101" s="677"/>
      <c r="C101" s="669"/>
      <c r="D101" s="664"/>
      <c r="E101" s="63"/>
      <c r="F101" s="47"/>
    </row>
    <row r="102" spans="1:9" s="405" customFormat="1" x14ac:dyDescent="0.25">
      <c r="A102" s="44" t="s">
        <v>304</v>
      </c>
      <c r="B102" s="678" t="s">
        <v>89</v>
      </c>
      <c r="C102" s="679" t="s">
        <v>2</v>
      </c>
      <c r="D102" s="664">
        <v>12</v>
      </c>
      <c r="E102" s="185"/>
      <c r="F102" s="409">
        <f>ROUND(ROUND(D102,2)*E102,2)</f>
        <v>0</v>
      </c>
    </row>
    <row r="103" spans="1:9" s="624" customFormat="1" x14ac:dyDescent="0.25">
      <c r="A103" s="680"/>
      <c r="B103" s="681"/>
      <c r="C103" s="682"/>
      <c r="D103" s="623"/>
      <c r="E103" s="554"/>
      <c r="F103" s="47"/>
    </row>
    <row r="104" spans="1:9" s="624" customFormat="1" ht="26.4" x14ac:dyDescent="0.25">
      <c r="A104" s="44" t="s">
        <v>305</v>
      </c>
      <c r="B104" s="681" t="s">
        <v>72</v>
      </c>
      <c r="C104" s="618" t="s">
        <v>4</v>
      </c>
      <c r="D104" s="619">
        <v>1</v>
      </c>
      <c r="E104" s="694"/>
      <c r="F104" s="409">
        <f>ROUND(ROUND(D104,2)*E104,2)</f>
        <v>0</v>
      </c>
    </row>
    <row r="105" spans="1:9" s="405" customFormat="1" x14ac:dyDescent="0.25">
      <c r="A105" s="614"/>
      <c r="B105" s="617"/>
      <c r="C105" s="618"/>
      <c r="D105" s="619"/>
      <c r="E105" s="363"/>
      <c r="F105" s="47"/>
    </row>
    <row r="106" spans="1:9" s="405" customFormat="1" ht="39.6" x14ac:dyDescent="0.25">
      <c r="A106" s="44" t="s">
        <v>306</v>
      </c>
      <c r="B106" s="639" t="s">
        <v>92</v>
      </c>
      <c r="C106" s="618" t="s">
        <v>4</v>
      </c>
      <c r="D106" s="619">
        <v>1</v>
      </c>
      <c r="E106" s="365"/>
      <c r="F106" s="409">
        <f>ROUND(ROUND(D106,2)*E106,2)</f>
        <v>0</v>
      </c>
    </row>
    <row r="107" spans="1:9" s="638" customFormat="1" ht="13.8" thickBot="1" x14ac:dyDescent="0.3">
      <c r="A107" s="683"/>
      <c r="B107" s="684"/>
      <c r="C107" s="685"/>
      <c r="D107" s="686"/>
      <c r="E107" s="701"/>
      <c r="F107" s="424"/>
      <c r="G107" s="405"/>
    </row>
    <row r="108" spans="1:9" s="405" customFormat="1" x14ac:dyDescent="0.25">
      <c r="A108" s="614"/>
      <c r="B108" s="615" t="s">
        <v>248</v>
      </c>
      <c r="C108" s="425" t="s">
        <v>7</v>
      </c>
      <c r="D108" s="402"/>
      <c r="E108" s="565"/>
      <c r="F108" s="426">
        <f>F10+F12+F15+F18+F21+F23+F25+F27+F30+F31+F32+F33+F35+F76+F80+F82+F89+F98+F100+F102+F104+F106</f>
        <v>0</v>
      </c>
    </row>
    <row r="109" spans="1:9" s="405" customFormat="1" x14ac:dyDescent="0.25">
      <c r="A109" s="614"/>
      <c r="B109" s="615"/>
      <c r="C109" s="401"/>
      <c r="D109" s="402"/>
      <c r="E109" s="687"/>
      <c r="F109" s="404"/>
      <c r="H109" s="638"/>
      <c r="I109" s="638"/>
    </row>
    <row r="110" spans="1:9" s="405" customFormat="1" x14ac:dyDescent="0.25">
      <c r="A110" s="614"/>
      <c r="B110" s="615"/>
      <c r="C110" s="401"/>
      <c r="D110" s="402"/>
      <c r="E110" s="687"/>
      <c r="F110" s="404"/>
      <c r="H110" s="638"/>
      <c r="I110" s="638"/>
    </row>
    <row r="111" spans="1:9" s="638" customFormat="1" x14ac:dyDescent="0.25">
      <c r="A111" s="598"/>
      <c r="B111" s="688"/>
      <c r="C111" s="689"/>
      <c r="D111" s="690"/>
      <c r="E111" s="691"/>
      <c r="G111" s="405"/>
    </row>
    <row r="112" spans="1:9" s="638" customFormat="1" x14ac:dyDescent="0.25">
      <c r="A112" s="598"/>
      <c r="B112" s="688"/>
      <c r="C112" s="689"/>
      <c r="D112" s="690"/>
      <c r="E112" s="691"/>
      <c r="G112" s="405"/>
    </row>
    <row r="113" spans="1:7" s="638" customFormat="1" x14ac:dyDescent="0.25">
      <c r="A113" s="598"/>
      <c r="B113" s="688"/>
      <c r="C113" s="689"/>
      <c r="D113" s="690"/>
      <c r="E113" s="691"/>
      <c r="G113" s="405"/>
    </row>
    <row r="114" spans="1:7" s="638" customFormat="1" x14ac:dyDescent="0.25">
      <c r="A114" s="598"/>
      <c r="B114" s="688"/>
      <c r="C114" s="689"/>
      <c r="D114" s="690"/>
      <c r="E114" s="691"/>
      <c r="G114" s="405"/>
    </row>
    <row r="116" spans="1:7" s="693" customFormat="1" ht="15" customHeight="1" x14ac:dyDescent="0.25">
      <c r="A116" s="584"/>
      <c r="B116" s="448"/>
      <c r="C116" s="585"/>
      <c r="D116" s="449"/>
      <c r="E116" s="450"/>
      <c r="F116" s="428"/>
      <c r="G116" s="692"/>
    </row>
    <row r="118" spans="1:7" ht="38.25" customHeight="1" x14ac:dyDescent="0.25">
      <c r="A118" s="594"/>
      <c r="B118" s="428"/>
      <c r="E118" s="428"/>
      <c r="G118" s="428"/>
    </row>
  </sheetData>
  <sheetProtection algorithmName="SHA-512" hashValue="PzJEfwFzngKcoXpaDdynF37iA8SWoSbLB5IyVbd5ad4olpXQgg5ykPSZPz79HKbx02va2+qPRzCv/ormukIhPQ==" saltValue="F7yoOAFhUaOhEOckbD1wEg==" spinCount="100000" sheet="1" objects="1" scenarios="1"/>
  <mergeCells count="1">
    <mergeCell ref="B1:F1"/>
  </mergeCells>
  <pageMargins left="0.62992125984251968" right="0.27559055118110237" top="0.98425196850393704" bottom="0.98425196850393704" header="0.51181102362204722" footer="0.51181102362204722"/>
  <pageSetup paperSize="9" scale="90" orientation="portrait" useFirstPageNumber="1" r:id="rId1"/>
  <headerFooter alignWithMargins="0">
    <oddHeader>&amp;CRAZSVETLJAVA POVRŠIN ZA AVTOMOBILE V LUKI KOPER</oddHeader>
    <oddFooter>&amp;RPopis površina &amp;A, str. &amp;P</oddFooter>
  </headerFooter>
  <rowBreaks count="2" manualBreakCount="2">
    <brk id="77" max="6" man="1"/>
    <brk id="10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Rekapitulacija</vt:lpstr>
      <vt:lpstr>A.1-RR6 - gradbena</vt:lpstr>
      <vt:lpstr>A.2-RR6 - elektro</vt:lpstr>
      <vt:lpstr>B.1-R10B - gradbena</vt:lpstr>
      <vt:lpstr> B.2-R10B - elektro</vt:lpstr>
      <vt:lpstr>C.1-LES1 - gradbena</vt:lpstr>
      <vt:lpstr>C.2-LES1 - elektro</vt:lpstr>
      <vt:lpstr>D.1-REMIZA - gradbena</vt:lpstr>
      <vt:lpstr>D.2-REMIZA - elektro</vt:lpstr>
      <vt:lpstr>E.1-TR10 - gradbena</vt:lpstr>
      <vt:lpstr>E.2-TR10 - elektro</vt:lpstr>
      <vt:lpstr>F-Ostalo</vt:lpstr>
      <vt:lpstr>Zahteve - GOI</vt:lpstr>
      <vt:lpstr>Splošno</vt:lpstr>
      <vt:lpstr>' B.2-R10B - elektro'!Print_Area</vt:lpstr>
      <vt:lpstr>'A.1-RR6 - gradbena'!Print_Area</vt:lpstr>
      <vt:lpstr>'A.2-RR6 - elektro'!Print_Area</vt:lpstr>
      <vt:lpstr>'B.1-R10B - gradbena'!Print_Area</vt:lpstr>
      <vt:lpstr>'C.1-LES1 - gradbena'!Print_Area</vt:lpstr>
      <vt:lpstr>'C.2-LES1 - elektro'!Print_Area</vt:lpstr>
      <vt:lpstr>'D.1-REMIZA - gradbena'!Print_Area</vt:lpstr>
      <vt:lpstr>'D.2-REMIZA - elektro'!Print_Area</vt:lpstr>
      <vt:lpstr>'E.1-TR10 - gradbena'!Print_Area</vt:lpstr>
      <vt:lpstr>'E.2-TR10 - elektro'!Print_Area</vt:lpstr>
      <vt:lpstr>'F-Ostalo'!Print_Area</vt:lpstr>
      <vt:lpstr>Splošno!Print_Area</vt:lpstr>
      <vt:lpstr>'Zahteve - GOI'!Print_Area</vt:lpstr>
    </vt:vector>
  </TitlesOfParts>
  <Company>Luka Koper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Žerjal Mara</cp:lastModifiedBy>
  <cp:lastPrinted>2021-02-03T12:18:48Z</cp:lastPrinted>
  <dcterms:created xsi:type="dcterms:W3CDTF">2003-10-21T07:14:41Z</dcterms:created>
  <dcterms:modified xsi:type="dcterms:W3CDTF">2021-02-15T13:49:55Z</dcterms:modified>
</cp:coreProperties>
</file>